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sory.montilla\Desktop\"/>
    </mc:Choice>
  </mc:AlternateContent>
  <xr:revisionPtr revIDLastSave="0" documentId="8_{C356F243-CEFA-4B06-B326-FD966F6ED36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Hoja1!$A$1:$R$137</definedName>
  </definedNames>
  <calcPr calcId="181029"/>
</workbook>
</file>

<file path=xl/calcChain.xml><?xml version="1.0" encoding="utf-8"?>
<calcChain xmlns="http://schemas.openxmlformats.org/spreadsheetml/2006/main">
  <c r="G116" i="1" l="1"/>
  <c r="G136" i="1" l="1"/>
  <c r="G135" i="1"/>
  <c r="I135" i="1" s="1"/>
  <c r="G134" i="1"/>
  <c r="I134" i="1" s="1"/>
  <c r="G78" i="1"/>
  <c r="J78" i="1" s="1"/>
  <c r="J84" i="1"/>
  <c r="G99" i="1"/>
  <c r="G96" i="1"/>
  <c r="I96" i="1" s="1"/>
  <c r="G92" i="1"/>
  <c r="G84" i="1"/>
  <c r="G87" i="1"/>
  <c r="J87" i="1" s="1"/>
  <c r="G89" i="1"/>
  <c r="J89" i="1" s="1"/>
  <c r="G88" i="1"/>
  <c r="J88" i="1" s="1"/>
  <c r="G91" i="1"/>
  <c r="J91" i="1" s="1"/>
  <c r="K54" i="1"/>
  <c r="I54" i="1"/>
  <c r="I92" i="1" l="1"/>
  <c r="J134" i="1"/>
  <c r="C134" i="1"/>
  <c r="K134" i="1"/>
  <c r="H134" i="1"/>
  <c r="H135" i="1"/>
  <c r="G123" i="1"/>
  <c r="G90" i="1"/>
  <c r="J90" i="1" s="1"/>
  <c r="K91" i="1"/>
  <c r="K89" i="1"/>
  <c r="K88" i="1"/>
  <c r="K86" i="1"/>
  <c r="K85" i="1"/>
  <c r="G74" i="1"/>
  <c r="J74" i="1" s="1"/>
  <c r="G73" i="1"/>
  <c r="J73" i="1" s="1"/>
  <c r="G72" i="1"/>
  <c r="J72" i="1" s="1"/>
  <c r="G71" i="1"/>
  <c r="G70" i="1"/>
  <c r="J70" i="1" s="1"/>
  <c r="G69" i="1"/>
  <c r="G68" i="1"/>
  <c r="J68" i="1" s="1"/>
  <c r="K35" i="1"/>
  <c r="G35" i="1"/>
  <c r="K34" i="1"/>
  <c r="G34" i="1"/>
  <c r="G57" i="1" l="1"/>
  <c r="K57" i="1" s="1"/>
  <c r="G86" i="1"/>
  <c r="J86" i="1" s="1"/>
  <c r="G85" i="1"/>
  <c r="J85" i="1" l="1"/>
  <c r="C84" i="1"/>
  <c r="G80" i="1"/>
  <c r="G79" i="1"/>
  <c r="G77" i="1"/>
  <c r="G76" i="1"/>
  <c r="G56" i="1"/>
  <c r="G52" i="1"/>
  <c r="G51" i="1"/>
  <c r="G47" i="1"/>
  <c r="G46" i="1"/>
  <c r="G42" i="1"/>
  <c r="G31" i="1"/>
  <c r="G29" i="1"/>
  <c r="G28" i="1"/>
  <c r="G26" i="1"/>
  <c r="G25" i="1" l="1"/>
  <c r="H22" i="1"/>
  <c r="G22" i="1"/>
  <c r="G21" i="1"/>
  <c r="H21" i="1" s="1"/>
  <c r="I124" i="1" l="1"/>
  <c r="K124" i="1"/>
  <c r="K123" i="1"/>
  <c r="I122" i="1"/>
  <c r="K122" i="1"/>
  <c r="K29" i="1"/>
  <c r="K28" i="1"/>
  <c r="G121" i="1" l="1"/>
  <c r="T42" i="1"/>
  <c r="T43" i="1" s="1"/>
  <c r="I99" i="1"/>
  <c r="I97" i="1"/>
  <c r="G95" i="1"/>
  <c r="I95" i="1" s="1"/>
  <c r="G94" i="1"/>
  <c r="I94" i="1" l="1"/>
  <c r="C92" i="1"/>
  <c r="K56" i="1"/>
  <c r="I56" i="1"/>
  <c r="K121" i="1"/>
  <c r="I121" i="1"/>
  <c r="G113" i="1"/>
  <c r="G8" i="2"/>
  <c r="G7" i="2"/>
  <c r="G6" i="2"/>
  <c r="G5" i="2"/>
  <c r="G4" i="2"/>
  <c r="G3" i="2"/>
  <c r="G82" i="1"/>
  <c r="J82" i="1" s="1"/>
  <c r="G81" i="1"/>
  <c r="J81" i="1" s="1"/>
  <c r="J80" i="1"/>
  <c r="J76" i="1"/>
  <c r="G39" i="1"/>
  <c r="G43" i="1" s="1"/>
  <c r="G30" i="1"/>
  <c r="K30" i="1" s="1"/>
  <c r="K31" i="1"/>
  <c r="G24" i="1"/>
  <c r="G23" i="1"/>
  <c r="G20" i="1"/>
  <c r="H20" i="1" s="1"/>
  <c r="G19" i="1"/>
  <c r="H19" i="1" s="1"/>
  <c r="K52" i="1"/>
  <c r="K51" i="1"/>
  <c r="G50" i="1"/>
  <c r="K50" i="1" s="1"/>
  <c r="G49" i="1"/>
  <c r="K49" i="1" s="1"/>
  <c r="I47" i="1"/>
  <c r="I46" i="1"/>
  <c r="G45" i="1"/>
  <c r="I45" i="1" s="1"/>
  <c r="G44" i="1"/>
  <c r="I44" i="1" s="1"/>
  <c r="G120" i="1"/>
  <c r="G119" i="1"/>
  <c r="G118" i="1"/>
  <c r="G117" i="1"/>
  <c r="G115" i="1"/>
  <c r="G114" i="1"/>
  <c r="G112" i="1"/>
  <c r="H112" i="1" s="1"/>
  <c r="G111" i="1"/>
  <c r="H111" i="1" s="1"/>
  <c r="G110" i="1"/>
  <c r="H110" i="1" s="1"/>
  <c r="G109" i="1"/>
  <c r="H109" i="1" s="1"/>
  <c r="C76" i="1" l="1"/>
  <c r="I114" i="1"/>
  <c r="J114" i="1"/>
  <c r="J118" i="1"/>
  <c r="I118" i="1"/>
  <c r="K118" i="1"/>
  <c r="H118" i="1"/>
  <c r="J135" i="1"/>
  <c r="K135" i="1"/>
  <c r="I115" i="1"/>
  <c r="J115" i="1"/>
  <c r="J119" i="1"/>
  <c r="I119" i="1"/>
  <c r="K119" i="1"/>
  <c r="H119" i="1"/>
  <c r="J113" i="1"/>
  <c r="I113" i="1"/>
  <c r="J117" i="1"/>
  <c r="I117" i="1"/>
  <c r="K117" i="1"/>
  <c r="H117" i="1"/>
  <c r="I116" i="1"/>
  <c r="J116" i="1"/>
  <c r="J120" i="1"/>
  <c r="I120" i="1"/>
  <c r="K120" i="1"/>
  <c r="H120" i="1"/>
  <c r="J136" i="1"/>
  <c r="I136" i="1"/>
  <c r="K136" i="1"/>
  <c r="H136" i="1"/>
  <c r="C109" i="1"/>
  <c r="C117" i="1"/>
  <c r="C113" i="1"/>
  <c r="C49" i="1"/>
  <c r="C19" i="1"/>
  <c r="C23" i="1"/>
  <c r="C28" i="1"/>
  <c r="C44" i="1"/>
</calcChain>
</file>

<file path=xl/sharedStrings.xml><?xml version="1.0" encoding="utf-8"?>
<sst xmlns="http://schemas.openxmlformats.org/spreadsheetml/2006/main" count="295" uniqueCount="113">
  <si>
    <t>Unidad Rectora</t>
  </si>
  <si>
    <t xml:space="preserve">MINISTERIO DE LA MUJER </t>
  </si>
  <si>
    <t>Unidad Ejecutora:</t>
  </si>
  <si>
    <t>Eje Estratégico: END 2010  2030</t>
  </si>
  <si>
    <t>SOCIEDAD CON IGUALDAD DE DERECHOS Y OPORTUNIDADES</t>
  </si>
  <si>
    <t>Eje Estratégico: PEI 2016  2020</t>
  </si>
  <si>
    <t xml:space="preserve">CULTURA CON  IGUALDAD Y EQUIDAD ENTRE HOMBRES Y MUJERES. </t>
  </si>
  <si>
    <t>Objetivo General : END 2010  2030</t>
  </si>
  <si>
    <t>Objetivos Estrategicos : PEI 2016  2020</t>
  </si>
  <si>
    <t>Producto y sus atributos</t>
  </si>
  <si>
    <t xml:space="preserve">Producto </t>
  </si>
  <si>
    <t>Descripción del producto</t>
  </si>
  <si>
    <t xml:space="preserve">Unidad de medida            </t>
  </si>
  <si>
    <t xml:space="preserve">Medio de verificación                   </t>
  </si>
  <si>
    <t xml:space="preserve">Línea base                </t>
  </si>
  <si>
    <t xml:space="preserve">Meta total             </t>
  </si>
  <si>
    <t xml:space="preserve">Meta por trimestre                                                                                  </t>
  </si>
  <si>
    <t>Presupuesto</t>
  </si>
  <si>
    <t>Riesgo(s)</t>
  </si>
  <si>
    <t>Ene-Mar</t>
  </si>
  <si>
    <t>Abr-Jun</t>
  </si>
  <si>
    <t>Jul-Sep</t>
  </si>
  <si>
    <t>Oct-Dic</t>
  </si>
  <si>
    <t>Informe</t>
  </si>
  <si>
    <t>Documentos, acuerdos, Actas de Reunion, Consensos, Convenios</t>
  </si>
  <si>
    <t>Actividades y sus atributos</t>
  </si>
  <si>
    <t xml:space="preserve">Actividades                                                                  </t>
  </si>
  <si>
    <t>Presupuesto por actividad</t>
  </si>
  <si>
    <t>Insumos</t>
  </si>
  <si>
    <t>Inversión/trimestre (RD$)</t>
  </si>
  <si>
    <t xml:space="preserve">Fuente de financiamiento         </t>
  </si>
  <si>
    <t>Est. programática</t>
  </si>
  <si>
    <t>Identificación</t>
  </si>
  <si>
    <t>Cantidad</t>
  </si>
  <si>
    <t>Costo unitario (RD$)</t>
  </si>
  <si>
    <t>Monto (RD$)</t>
  </si>
  <si>
    <t>Prog.</t>
  </si>
  <si>
    <t>Act.</t>
  </si>
  <si>
    <t>Objeto</t>
  </si>
  <si>
    <t>Cuenta</t>
  </si>
  <si>
    <t>Subcta.</t>
  </si>
  <si>
    <t>Auxiliar</t>
  </si>
  <si>
    <t>Presupuesto Nacional</t>
  </si>
  <si>
    <t>Refrigerios</t>
  </si>
  <si>
    <t>Materal impreso</t>
  </si>
  <si>
    <t>Material gastable (Libretas, hojas, tinta)</t>
  </si>
  <si>
    <t>Pasajes (Ministra)</t>
  </si>
  <si>
    <t>Viáticos (Ministra)</t>
  </si>
  <si>
    <t>Pasajes (acompañantes)</t>
  </si>
  <si>
    <t>Viáticos (Acompañates)</t>
  </si>
  <si>
    <t xml:space="preserve">Refrigerios </t>
  </si>
  <si>
    <t>Personas capacitadas</t>
  </si>
  <si>
    <t xml:space="preserve">Listado de participación, documentos </t>
  </si>
  <si>
    <t xml:space="preserve">Pasajes </t>
  </si>
  <si>
    <t>Salones + refrigerios para dos días hotel Crown Plaza</t>
  </si>
  <si>
    <t xml:space="preserve">Alojamiento y viáticos para 3 personas </t>
  </si>
  <si>
    <t>Bajante, equipos de comunicaciones</t>
  </si>
  <si>
    <t>Material imagen de la reunion</t>
  </si>
  <si>
    <t>Material impreso publicaciones</t>
  </si>
  <si>
    <t xml:space="preserve">Boletos aéreos para personas </t>
  </si>
  <si>
    <t>1.3 Realizar un Seminario Internacional sobre la promocion de una cultura de paz.</t>
  </si>
  <si>
    <t>1. Posicionamiento pais ante la Comunidad y los Organismos  Internacionales que promocionan la igualdad y la equidad de genero.</t>
  </si>
  <si>
    <t>3.2  Coordinar la elaboración  el Informe del país sobre los avances y desafios sobre la implementacion de la Convención Belem Do Para para el País, articulando con las diferentes areas internas y externas al ministerio, para recopilar, sistematizar y analizar las informaciones relacionadas al tema agendado, elaborar el informe país. Cinco (5) reuniones de  Diez (10) participantes</t>
  </si>
  <si>
    <t>3.5  Coordinar y elaborar el informe de seguimiento a la implementacion de los Objetivos de Desarrorro Sostenible (ODS), estableciendo el nivel de implementacion de la agenda 2030 en el pais, articulando con las diferentes areas internas y externas al ministerio, para recopilar, sistematizar y analizar las informaciones relacionadas al tema agendado. Cuatro (4) Reuniones  de  diez (10) participantes.</t>
  </si>
  <si>
    <t>3.6  Coordinar la elaboración  del informe CEDAW con el MIREX, y la Comision Interinstitucional de los Derechos Humanos; de los diferentes temas de Derechos Humanos de las mujeres y niñas, realizando reuniones de articulación con las diferentes areas internas y externas al ministerio, para recopilar, sistematizar y analizar las informaciones relacionadas al tema agendado  y elaborar el informe pais. Dos (2) reuniones de diez (20) participantes</t>
  </si>
  <si>
    <t>Capacitación y formación  en materia de genero y Derechos de la mujer, en el exterior  del personal tecnico, a nivel gerencial y medio  del MMujer.</t>
  </si>
  <si>
    <t>4.  Personal del Ministerio de la Mujer empoderada de los conocimientos sobre los derechos humanos de las mujeres y transversalizacion de genero y de los servicios que les asisten producto de los convenios y acuerdos contraídos por la nación y relaciones con los Organismos Internacionales.</t>
  </si>
  <si>
    <t xml:space="preserve">2.1 Coordinar la elaboración de evento para promover la implementacion de la CEDAW y recopilacion de informaciones para la redacción del  VIII Informe del país para la CEDAW, articulando con las diferentes areas internas y externas al ministerio,para recopilar, sistematizar y analizar las informaciones relacionadas a la elaboracion del informe pais. Cien (100) participantes. </t>
  </si>
  <si>
    <t>Gestion, organizacion y preparacion de la participacion del Ministerio de la Mujer en los espacios y mecanismos de debates  internacionales dirigidos a lograr la igualdad  y equidad de género.</t>
  </si>
  <si>
    <t xml:space="preserve">IGUALDAD DE DERECHOS Y OPORTUNIDADES. </t>
  </si>
  <si>
    <t>FORTALECIMIENTO DEL EJERCICIO PLENO DE LOS DERECHOS DE LA MUJER.</t>
  </si>
  <si>
    <t xml:space="preserve">Evento </t>
  </si>
  <si>
    <t>Listado de participantes  Instituciones en eventos</t>
  </si>
  <si>
    <t xml:space="preserve">Carpetas </t>
  </si>
  <si>
    <t xml:space="preserve">Viaticos Internacionales </t>
  </si>
  <si>
    <t xml:space="preserve">Refrigerio </t>
  </si>
  <si>
    <t>Renta de Equipo de Sonido</t>
  </si>
  <si>
    <t>Viaticos Conferencista</t>
  </si>
  <si>
    <t xml:space="preserve">Impresión de Invitacion </t>
  </si>
  <si>
    <t>Combustible (Galon)</t>
  </si>
  <si>
    <t>Viaticos Internacionales.</t>
  </si>
  <si>
    <t xml:space="preserve">Matriculacion </t>
  </si>
  <si>
    <t>1.3 Participar en la presentacion del VIII INFORME CEDAW. Participación de la Ministra y tres (3) acompañantes 5 dias</t>
  </si>
  <si>
    <t>1.2 Participar en la reunion de seguimiento a la implementación de la Convencion Belem do Para (MESECVI) y en la reunión de la Comision Interamericana de Mujeres. Participación de la Ministra y dos acompañantes. 3dias</t>
  </si>
  <si>
    <t xml:space="preserve">Viaticos  </t>
  </si>
  <si>
    <t xml:space="preserve">Alojamiento </t>
  </si>
  <si>
    <t>1.4  Participar en las reuniones de la Mesa Directiva de la Conferencia sobre la Mujer de America Latina y el Caribe. Participacion de la Ministra y cuatro (4) acompañantes, (3) tres reuniones por año. c/reunion 3 dias</t>
  </si>
  <si>
    <t>1.1 Participar en la 63 Sesion de la Comision de la Condicion Juridica de la Mujer (CSW), a llevarse a cabo en la Sede de la ONU en New York.  Participacion de la Ministra y dos acompañantes. 3 semanas</t>
  </si>
  <si>
    <t>1.4 Presentacion de Informe Periodico Universal en las Naciones Unidas. Participacion de la Ministra y Un acompañante.</t>
  </si>
  <si>
    <t>1.7 Participar en dos reuniones presenciales con las Ministras del COMMCA a fin de la implementacion del PLAN DE TRABAJO de la PRESIDENCIA PROTEMPORE DE TURNO. Participacion de la Ministra y Dos (02) acompañantes, 2 dias</t>
  </si>
  <si>
    <t>Contratacion de Consultoria</t>
  </si>
  <si>
    <t>2.0 Evento Paralelo de la Republica Dominicana en el Sexagesimo Tercero Periodo de Sesiones de la Comision de la Condicion Juridica y Social de la Mujer, Programado desde el 11 al 22 de Marzo del 2019, en la Sede de las Naciones Unidas de New York. Sobre; Sistemas de Protección Social, Acceso a Los Servicios Públicos e Infraestructura Sostenible para la Igualdad de Género y el Empoderamiento de las Mujeres y las Niñas</t>
  </si>
  <si>
    <t xml:space="preserve">2.2 Seguimiento a la implementacion del ODS5 y a la Transversalidad de Genero en los demas ODS. Levantamiento de Informacion. 3 Eventos Regionales y 1 Evento en el Distrito Nacional. </t>
  </si>
  <si>
    <t>1.5  Participar en la reunion de seguimiento a la Implementacion de los Objetivos de Desarrorro Sostenible (ODS) de la ONU. Participación de la Ministra y dos (2) acompañantes. 3 dias</t>
  </si>
  <si>
    <t>1.6  Participar en las reuniones de la Mesa de Trabajo del grupo para el Adelanto de la Mujer de la CELAC y en las reuniones de los grupos de la CELAC que tienen agenda coordinada con esta. Participacion de la Ministra y dos (2) acompañantes. 2 dias</t>
  </si>
  <si>
    <t>volantes de publicidad evento</t>
  </si>
  <si>
    <t>Salones + refrigerios para dos días; renta de equipo de sonido</t>
  </si>
  <si>
    <t>Memorias USB</t>
  </si>
  <si>
    <t xml:space="preserve">Actas de Reunión </t>
  </si>
  <si>
    <t>7,149.000.00</t>
  </si>
  <si>
    <r>
      <t xml:space="preserve">3.1  Elaborar el informe pais sobre los avances y desafios que presenta el pais con el </t>
    </r>
    <r>
      <rPr>
        <b/>
        <sz val="11"/>
        <color theme="1"/>
        <rFont val="Times New Roman"/>
        <family val="1"/>
      </rPr>
      <t xml:space="preserve">tema central </t>
    </r>
    <r>
      <rPr>
        <b/>
        <sz val="11"/>
        <rFont val="Times New Roman"/>
        <family val="1"/>
      </rPr>
      <t>"Sistemas de Protección Social, Acceso a los Servicios Públicos e Infraestructura Sostenible para la Igualdad de Género y el Empoderamiento de las Mujeres y las Niñas"</t>
    </r>
    <r>
      <rPr>
        <sz val="11"/>
        <color theme="1"/>
        <rFont val="Times New Roman"/>
        <family val="1"/>
      </rPr>
      <t xml:space="preserve"> de la convocatoria del Sexagésimo segundo período de sesiones de la Comisión de la Condición Jurídica y Social de la Mujer (CSW),  realizando reuniones de articulación con las diferentes areas internas y externas al Ministerio, para recopilar, sistematizar y analizar las informaciones relacionadas al tema agendado  y elaborar el informe pais. Tres (3) reuniones de diez (10) participantes</t>
    </r>
  </si>
  <si>
    <t>Documentación de los  resultados de las reuniones</t>
  </si>
  <si>
    <t>Total : 18,178,878</t>
  </si>
  <si>
    <t xml:space="preserve">Boleto aereo </t>
  </si>
  <si>
    <t>DIRECCIÓN DE RELACIÓN INTERNACIONAL</t>
  </si>
  <si>
    <t xml:space="preserve">2. Promoción de los instrumentos, los acuerdos y convenios de los Organismos Internacionales </t>
  </si>
  <si>
    <t>Combustible (Galón)</t>
  </si>
  <si>
    <t>Recolección y articulación de datos  para la elaboracion  informes de seguimiento de los acuerdos internacionales suscritos por el Estado Dominicano sobre los derechos de las mujeres.</t>
  </si>
  <si>
    <t>3. Informes país sobre el nivel de implementación de los convenios, acuerdos y compromisos internacionales contraídos por el país en materia de genero.</t>
  </si>
  <si>
    <t xml:space="preserve">2.3 Realizar un Seminario Internacional sobre la promoción de una cultura de paz y respeto a los derechos humanos de las mujeres
</t>
  </si>
  <si>
    <t xml:space="preserve">Presentación y difusión a las diferentes Instituciones del Estado de los distintos acuerdos y convenios para promover su implementacion.  Dirigidos al logro de la igualdad y equidad de genero en las Instituciones del Estado Dominicano. </t>
  </si>
  <si>
    <t>Participacion en talleres , diplomados y simpocios cionales.</t>
  </si>
  <si>
    <t>POA-2019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</si>
</sst>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/>
      <top style="thin">
        <color rgb="FF426E5C"/>
      </top>
      <bottom style="double">
        <color rgb="FF426E5C"/>
      </bottom>
      <diagonal/>
    </border>
    <border>
      <left/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/>
      <bottom style="thin">
        <color rgb="FF426E5C"/>
      </bottom>
      <diagonal/>
    </border>
    <border>
      <left/>
      <right style="thin">
        <color rgb="FF426E5C"/>
      </right>
      <top style="thin">
        <color rgb="FF426E5C"/>
      </top>
      <bottom style="thin">
        <color rgb="FF426E5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426E5C"/>
      </left>
      <right/>
      <top/>
      <bottom/>
      <diagonal/>
    </border>
    <border>
      <left/>
      <right style="thin">
        <color rgb="FF426E5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/>
      <top style="thin">
        <color rgb="FF426E5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double">
        <color rgb="FF426E5C"/>
      </right>
      <top style="thin">
        <color rgb="FF426E5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26E5C"/>
      </bottom>
      <diagonal/>
    </border>
    <border>
      <left/>
      <right style="thin">
        <color rgb="FF426E5C"/>
      </right>
      <top style="thin">
        <color rgb="FF426E5C"/>
      </top>
      <bottom/>
      <diagonal/>
    </border>
    <border>
      <left/>
      <right/>
      <top style="thin">
        <color rgb="FF426E5C"/>
      </top>
      <bottom style="thin">
        <color rgb="FF426E5C"/>
      </bottom>
      <diagonal/>
    </border>
    <border>
      <left style="thin">
        <color rgb="FF426E5C"/>
      </left>
      <right/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double">
        <color indexed="64"/>
      </bottom>
      <diagonal/>
    </border>
    <border>
      <left style="thin">
        <color rgb="FF426E5C"/>
      </left>
      <right style="thin">
        <color rgb="FF426E5C"/>
      </right>
      <top/>
      <bottom/>
      <diagonal/>
    </border>
    <border>
      <left style="thin">
        <color rgb="FF426E5C"/>
      </left>
      <right style="thin">
        <color indexed="64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indexed="64"/>
      </top>
      <bottom style="thin">
        <color rgb="FF426E5C"/>
      </bottom>
      <diagonal/>
    </border>
    <border>
      <left style="thin">
        <color rgb="FF426E5C"/>
      </left>
      <right/>
      <top/>
      <bottom/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/>
      <diagonal/>
    </border>
    <border>
      <left style="thin">
        <color rgb="FF426E5C"/>
      </left>
      <right/>
      <top style="double">
        <color rgb="FF426E5C"/>
      </top>
      <bottom/>
      <diagonal/>
    </border>
    <border>
      <left/>
      <right style="thin">
        <color rgb="FF426E5C"/>
      </right>
      <top style="double">
        <color rgb="FF426E5C"/>
      </top>
      <bottom/>
      <diagonal/>
    </border>
    <border>
      <left style="thin">
        <color rgb="FF426E5C"/>
      </left>
      <right style="thin">
        <color rgb="FF426E5C"/>
      </right>
      <top style="double">
        <color rgb="FF426E5C"/>
      </top>
      <bottom/>
      <diagonal/>
    </border>
    <border>
      <left style="thin">
        <color rgb="FF426E5C"/>
      </left>
      <right/>
      <top style="double">
        <color rgb="FF426E5C"/>
      </top>
      <bottom style="thin">
        <color rgb="FF426E5C"/>
      </bottom>
      <diagonal/>
    </border>
    <border>
      <left/>
      <right/>
      <top style="double">
        <color rgb="FF426E5C"/>
      </top>
      <bottom style="thin">
        <color rgb="FF426E5C"/>
      </bottom>
      <diagonal/>
    </border>
    <border>
      <left/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/>
      <right/>
      <top style="double">
        <color rgb="FF426E5C"/>
      </top>
      <bottom/>
      <diagonal/>
    </border>
    <border>
      <left/>
      <right style="double">
        <color rgb="FF426E5C"/>
      </right>
      <top style="double">
        <color rgb="FF426E5C"/>
      </top>
      <bottom/>
      <diagonal/>
    </border>
    <border>
      <left/>
      <right style="thin">
        <color rgb="FF426E5C"/>
      </right>
      <top/>
      <bottom style="thin">
        <color rgb="FF426E5C"/>
      </bottom>
      <diagonal/>
    </border>
    <border>
      <left/>
      <right style="double">
        <color rgb="FF426E5C"/>
      </right>
      <top/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426E5C"/>
      </left>
      <right style="medium">
        <color indexed="64"/>
      </right>
      <top style="thin">
        <color rgb="FF426E5C"/>
      </top>
      <bottom style="thin">
        <color rgb="FF426E5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/>
      <top style="thin">
        <color rgb="FF426E5C"/>
      </top>
      <bottom style="thin">
        <color rgb="FF426E5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rgb="FF426E5C"/>
      </right>
      <top style="thin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26E5C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426E5C"/>
      </right>
      <top style="thin">
        <color indexed="64"/>
      </top>
      <bottom style="thin">
        <color rgb="FF426E5C"/>
      </bottom>
      <diagonal/>
    </border>
    <border>
      <left style="thin">
        <color rgb="FF426E5C"/>
      </left>
      <right style="medium">
        <color indexed="64"/>
      </right>
      <top style="thin">
        <color indexed="64"/>
      </top>
      <bottom style="thin">
        <color rgb="FF426E5C"/>
      </bottom>
      <diagonal/>
    </border>
    <border>
      <left style="medium">
        <color indexed="64"/>
      </left>
      <right style="thin">
        <color rgb="FF426E5C"/>
      </right>
      <top style="thin">
        <color rgb="FF426E5C"/>
      </top>
      <bottom style="double">
        <color indexed="64"/>
      </bottom>
      <diagonal/>
    </border>
    <border>
      <left style="thin">
        <color rgb="FF426E5C"/>
      </left>
      <right style="medium">
        <color indexed="64"/>
      </right>
      <top style="thin">
        <color rgb="FF426E5C"/>
      </top>
      <bottom style="double">
        <color indexed="64"/>
      </bottom>
      <diagonal/>
    </border>
    <border>
      <left style="medium">
        <color indexed="64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medium">
        <color indexed="64"/>
      </right>
      <top/>
      <bottom style="thin">
        <color rgb="FF426E5C"/>
      </bottom>
      <diagonal/>
    </border>
    <border>
      <left style="thin">
        <color rgb="FF426E5C"/>
      </left>
      <right style="thin">
        <color indexed="64"/>
      </right>
      <top style="thin">
        <color rgb="FF426E5C"/>
      </top>
      <bottom style="double">
        <color indexed="64"/>
      </bottom>
      <diagonal/>
    </border>
    <border>
      <left/>
      <right style="thin">
        <color rgb="FF426E5C"/>
      </right>
      <top style="thin">
        <color rgb="FF426E5C"/>
      </top>
      <bottom style="double">
        <color indexed="64"/>
      </bottom>
      <diagonal/>
    </border>
    <border>
      <left style="thin">
        <color rgb="FF426E5C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426E5C"/>
      </left>
      <right style="thin">
        <color indexed="64"/>
      </right>
      <top/>
      <bottom style="thin">
        <color rgb="FF426E5C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426E5C"/>
      </left>
      <right/>
      <top style="thin">
        <color indexed="64"/>
      </top>
      <bottom style="thin">
        <color rgb="FF426E5C"/>
      </bottom>
      <diagonal/>
    </border>
    <border>
      <left/>
      <right style="thin">
        <color rgb="FF426E5C"/>
      </right>
      <top style="thin">
        <color indexed="64"/>
      </top>
      <bottom style="thin">
        <color rgb="FF426E5C"/>
      </bottom>
      <diagonal/>
    </border>
    <border>
      <left/>
      <right style="thin">
        <color rgb="FF426E5C"/>
      </right>
      <top/>
      <bottom style="double">
        <color indexed="64"/>
      </bottom>
      <diagonal/>
    </border>
    <border>
      <left style="thin">
        <color rgb="FF426E5C"/>
      </left>
      <right style="thin">
        <color rgb="FF426E5C"/>
      </right>
      <top/>
      <bottom style="double">
        <color indexed="64"/>
      </bottom>
      <diagonal/>
    </border>
    <border>
      <left style="thin">
        <color rgb="FF426E5C"/>
      </left>
      <right/>
      <top style="thin">
        <color rgb="FF426E5C"/>
      </top>
      <bottom style="double">
        <color indexed="64"/>
      </bottom>
      <diagonal/>
    </border>
    <border>
      <left style="double">
        <color rgb="FF426E5C"/>
      </left>
      <right style="thin">
        <color rgb="FF426E5C"/>
      </right>
      <top style="thin">
        <color indexed="64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indexed="64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double">
        <color indexed="64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double">
        <color indexed="64"/>
      </bottom>
      <diagonal/>
    </border>
    <border>
      <left style="thin">
        <color rgb="FF426E5C"/>
      </left>
      <right style="thin">
        <color rgb="FF426E5C"/>
      </right>
      <top style="thin">
        <color indexed="64"/>
      </top>
      <bottom style="double">
        <color indexed="64"/>
      </bottom>
      <diagonal/>
    </border>
    <border>
      <left style="thin">
        <color rgb="FF426E5C"/>
      </left>
      <right style="double">
        <color rgb="FF426E5C"/>
      </right>
      <top style="thin">
        <color indexed="64"/>
      </top>
      <bottom style="double">
        <color indexed="64"/>
      </bottom>
      <diagonal/>
    </border>
    <border>
      <left/>
      <right style="thin">
        <color rgb="FF426E5C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426E5C"/>
      </left>
      <right style="thin">
        <color rgb="FF426E5C"/>
      </right>
      <top style="double">
        <color indexed="64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indexed="64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indexed="64"/>
      </top>
      <bottom style="thin">
        <color rgb="FF426E5C"/>
      </bottom>
      <diagonal/>
    </border>
    <border>
      <left/>
      <right/>
      <top style="thin">
        <color rgb="FF426E5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426E5C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26E5C"/>
      </left>
      <right/>
      <top style="double">
        <color indexed="64"/>
      </top>
      <bottom style="thin">
        <color rgb="FF426E5C"/>
      </bottom>
      <diagonal/>
    </border>
    <border>
      <left/>
      <right style="thin">
        <color rgb="FF426E5C"/>
      </right>
      <top style="double">
        <color indexed="64"/>
      </top>
      <bottom style="thin">
        <color rgb="FF426E5C"/>
      </bottom>
      <diagonal/>
    </border>
    <border>
      <left style="thin">
        <color indexed="64"/>
      </left>
      <right style="thin">
        <color rgb="FF426E5C"/>
      </right>
      <top style="thin">
        <color indexed="64"/>
      </top>
      <bottom style="double">
        <color indexed="64"/>
      </bottom>
      <diagonal/>
    </border>
    <border>
      <left style="thin">
        <color rgb="FF426E5C"/>
      </left>
      <right style="thin">
        <color rgb="FF426E5C"/>
      </right>
      <top style="double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3" fontId="7" fillId="0" borderId="11" xfId="0" applyNumberFormat="1" applyFont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7" fillId="0" borderId="6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22" xfId="0" applyBorder="1"/>
    <xf numFmtId="3" fontId="7" fillId="0" borderId="22" xfId="0" applyNumberFormat="1" applyFont="1" applyFill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right" vertical="center" wrapText="1"/>
    </xf>
    <xf numFmtId="3" fontId="7" fillId="0" borderId="22" xfId="0" applyNumberFormat="1" applyFont="1" applyFill="1" applyBorder="1" applyAlignment="1">
      <alignment horizontal="right" vertical="center" wrapText="1"/>
    </xf>
    <xf numFmtId="3" fontId="7" fillId="0" borderId="22" xfId="0" applyNumberFormat="1" applyFont="1" applyFill="1" applyBorder="1" applyAlignment="1">
      <alignment vertical="center" wrapText="1"/>
    </xf>
    <xf numFmtId="3" fontId="7" fillId="0" borderId="26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Fill="1" applyBorder="1" applyAlignment="1">
      <alignment horizontal="right" vertical="center" wrapText="1"/>
    </xf>
    <xf numFmtId="0" fontId="0" fillId="0" borderId="19" xfId="0" applyBorder="1"/>
    <xf numFmtId="0" fontId="0" fillId="0" borderId="22" xfId="0" applyBorder="1" applyAlignment="1">
      <alignment horizontal="center"/>
    </xf>
    <xf numFmtId="4" fontId="7" fillId="0" borderId="26" xfId="0" applyNumberFormat="1" applyFont="1" applyFill="1" applyBorder="1" applyAlignment="1">
      <alignment horizontal="right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30" xfId="0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vertical="center" wrapText="1"/>
    </xf>
    <xf numFmtId="0" fontId="0" fillId="0" borderId="0" xfId="0" applyFill="1"/>
    <xf numFmtId="4" fontId="7" fillId="0" borderId="28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3" fontId="7" fillId="0" borderId="34" xfId="0" applyNumberFormat="1" applyFont="1" applyFill="1" applyBorder="1" applyAlignment="1">
      <alignment horizontal="center" vertical="center" wrapText="1"/>
    </xf>
    <xf numFmtId="4" fontId="7" fillId="0" borderId="34" xfId="0" applyNumberFormat="1" applyFont="1" applyFill="1" applyBorder="1" applyAlignment="1">
      <alignment horizontal="right" vertical="center" wrapText="1"/>
    </xf>
    <xf numFmtId="3" fontId="7" fillId="0" borderId="34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top" wrapText="1"/>
    </xf>
    <xf numFmtId="4" fontId="3" fillId="0" borderId="34" xfId="0" applyNumberFormat="1" applyFont="1" applyFill="1" applyBorder="1" applyAlignment="1">
      <alignment horizontal="center" vertical="center"/>
    </xf>
    <xf numFmtId="3" fontId="7" fillId="0" borderId="49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3" fontId="7" fillId="0" borderId="5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55" xfId="0" applyNumberFormat="1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/>
    </xf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/>
    <xf numFmtId="4" fontId="2" fillId="0" borderId="6" xfId="0" applyNumberFormat="1" applyFont="1" applyBorder="1" applyAlignment="1">
      <alignment horizontal="center"/>
    </xf>
    <xf numFmtId="4" fontId="7" fillId="0" borderId="19" xfId="0" applyNumberFormat="1" applyFont="1" applyFill="1" applyBorder="1" applyAlignment="1">
      <alignment horizontal="right"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3" fontId="7" fillId="2" borderId="6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Border="1" applyAlignment="1">
      <alignment horizontal="justify" vertical="top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7" fillId="2" borderId="16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3" fontId="7" fillId="2" borderId="27" xfId="0" applyNumberFormat="1" applyFont="1" applyFill="1" applyBorder="1" applyAlignment="1">
      <alignment horizontal="center" vertical="center" wrapText="1"/>
    </xf>
    <xf numFmtId="4" fontId="7" fillId="2" borderId="26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3" fontId="7" fillId="2" borderId="26" xfId="0" applyNumberFormat="1" applyFont="1" applyFill="1" applyBorder="1" applyAlignment="1">
      <alignment vertical="center" wrapText="1"/>
    </xf>
    <xf numFmtId="3" fontId="7" fillId="2" borderId="26" xfId="0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justify" vertical="top" wrapText="1"/>
    </xf>
    <xf numFmtId="0" fontId="3" fillId="2" borderId="34" xfId="0" applyFont="1" applyFill="1" applyBorder="1" applyAlignment="1">
      <alignment horizontal="justify" vertical="top" wrapText="1"/>
    </xf>
    <xf numFmtId="4" fontId="3" fillId="2" borderId="34" xfId="0" applyNumberFormat="1" applyFont="1" applyFill="1" applyBorder="1" applyAlignment="1">
      <alignment horizontal="center" vertical="center" wrapText="1"/>
    </xf>
    <xf numFmtId="3" fontId="7" fillId="2" borderId="34" xfId="0" applyNumberFormat="1" applyFont="1" applyFill="1" applyBorder="1" applyAlignment="1">
      <alignment horizontal="center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3" fontId="7" fillId="2" borderId="37" xfId="0" applyNumberFormat="1" applyFont="1" applyFill="1" applyBorder="1" applyAlignment="1">
      <alignment horizontal="center" vertical="center" wrapText="1"/>
    </xf>
    <xf numFmtId="3" fontId="7" fillId="2" borderId="36" xfId="0" applyNumberFormat="1" applyFont="1" applyFill="1" applyBorder="1" applyAlignment="1">
      <alignment horizontal="center" vertical="center" wrapText="1"/>
    </xf>
    <xf numFmtId="3" fontId="7" fillId="2" borderId="36" xfId="0" applyNumberFormat="1" applyFont="1" applyFill="1" applyBorder="1" applyAlignment="1">
      <alignment horizontal="right" vertical="center" wrapText="1"/>
    </xf>
    <xf numFmtId="0" fontId="3" fillId="2" borderId="37" xfId="0" applyFont="1" applyFill="1" applyBorder="1" applyAlignment="1">
      <alignment horizontal="justify" vertical="top" wrapText="1"/>
    </xf>
    <xf numFmtId="4" fontId="3" fillId="2" borderId="21" xfId="0" applyNumberFormat="1" applyFont="1" applyFill="1" applyBorder="1" applyAlignment="1">
      <alignment horizontal="center" vertical="center" wrapText="1"/>
    </xf>
    <xf numFmtId="3" fontId="7" fillId="2" borderId="34" xfId="0" applyNumberFormat="1" applyFont="1" applyFill="1" applyBorder="1" applyAlignment="1">
      <alignment vertical="center" wrapText="1"/>
    </xf>
    <xf numFmtId="4" fontId="7" fillId="2" borderId="34" xfId="0" applyNumberFormat="1" applyFont="1" applyFill="1" applyBorder="1" applyAlignment="1">
      <alignment horizontal="right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3" fontId="7" fillId="0" borderId="57" xfId="0" applyNumberFormat="1" applyFont="1" applyFill="1" applyBorder="1" applyAlignment="1">
      <alignment vertical="center" wrapText="1"/>
    </xf>
    <xf numFmtId="0" fontId="0" fillId="0" borderId="57" xfId="0" applyBorder="1"/>
    <xf numFmtId="4" fontId="0" fillId="0" borderId="57" xfId="0" applyNumberFormat="1" applyBorder="1"/>
    <xf numFmtId="3" fontId="7" fillId="0" borderId="19" xfId="0" applyNumberFormat="1" applyFont="1" applyFill="1" applyBorder="1" applyAlignment="1">
      <alignment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right" vertical="center" wrapText="1"/>
    </xf>
    <xf numFmtId="0" fontId="0" fillId="0" borderId="62" xfId="0" applyBorder="1"/>
    <xf numFmtId="0" fontId="0" fillId="0" borderId="19" xfId="0" applyBorder="1" applyAlignment="1">
      <alignment horizontal="center"/>
    </xf>
    <xf numFmtId="3" fontId="7" fillId="0" borderId="64" xfId="0" applyNumberFormat="1" applyFont="1" applyFill="1" applyBorder="1" applyAlignment="1">
      <alignment horizontal="center" vertical="center" wrapText="1"/>
    </xf>
    <xf numFmtId="4" fontId="7" fillId="0" borderId="36" xfId="0" applyNumberFormat="1" applyFont="1" applyFill="1" applyBorder="1" applyAlignment="1">
      <alignment horizontal="right" vertical="center" wrapText="1"/>
    </xf>
    <xf numFmtId="3" fontId="7" fillId="0" borderId="36" xfId="0" applyNumberFormat="1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horizontal="right" vertical="center" wrapText="1"/>
    </xf>
    <xf numFmtId="3" fontId="7" fillId="0" borderId="66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4" fontId="7" fillId="0" borderId="33" xfId="0" applyNumberFormat="1" applyFont="1" applyFill="1" applyBorder="1" applyAlignment="1">
      <alignment horizontal="right" vertical="center" wrapText="1"/>
    </xf>
    <xf numFmtId="3" fontId="7" fillId="0" borderId="33" xfId="0" applyNumberFormat="1" applyFont="1" applyFill="1" applyBorder="1" applyAlignment="1">
      <alignment horizontal="right" vertical="center" wrapText="1"/>
    </xf>
    <xf numFmtId="3" fontId="7" fillId="0" borderId="68" xfId="0" applyNumberFormat="1" applyFont="1" applyFill="1" applyBorder="1" applyAlignment="1">
      <alignment horizontal="center" vertical="center" wrapText="1"/>
    </xf>
    <xf numFmtId="3" fontId="7" fillId="0" borderId="70" xfId="0" applyNumberFormat="1" applyFont="1" applyFill="1" applyBorder="1" applyAlignment="1">
      <alignment horizontal="center" vertical="center" wrapText="1"/>
    </xf>
    <xf numFmtId="3" fontId="7" fillId="0" borderId="73" xfId="0" applyNumberFormat="1" applyFont="1" applyFill="1" applyBorder="1" applyAlignment="1">
      <alignment vertical="center" wrapText="1"/>
    </xf>
    <xf numFmtId="0" fontId="0" fillId="0" borderId="74" xfId="0" applyBorder="1"/>
    <xf numFmtId="4" fontId="7" fillId="0" borderId="21" xfId="0" applyNumberFormat="1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vertical="center" wrapText="1"/>
    </xf>
    <xf numFmtId="3" fontId="7" fillId="0" borderId="37" xfId="0" applyNumberFormat="1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3" fontId="7" fillId="0" borderId="57" xfId="0" applyNumberFormat="1" applyFont="1" applyFill="1" applyBorder="1" applyAlignment="1">
      <alignment horizontal="center" vertical="center" wrapText="1"/>
    </xf>
    <xf numFmtId="4" fontId="7" fillId="0" borderId="57" xfId="0" applyNumberFormat="1" applyFont="1" applyFill="1" applyBorder="1" applyAlignment="1">
      <alignment horizontal="right" vertical="center" wrapText="1"/>
    </xf>
    <xf numFmtId="3" fontId="7" fillId="0" borderId="57" xfId="0" applyNumberFormat="1" applyFont="1" applyFill="1" applyBorder="1" applyAlignment="1">
      <alignment horizontal="right" vertical="center" wrapText="1"/>
    </xf>
    <xf numFmtId="3" fontId="7" fillId="0" borderId="62" xfId="0" applyNumberFormat="1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vertical="center" wrapText="1"/>
    </xf>
    <xf numFmtId="4" fontId="7" fillId="0" borderId="78" xfId="0" applyNumberFormat="1" applyFont="1" applyFill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36" xfId="0" applyNumberFormat="1" applyFont="1" applyFill="1" applyBorder="1" applyAlignment="1">
      <alignment vertical="center" wrapText="1"/>
    </xf>
    <xf numFmtId="4" fontId="7" fillId="2" borderId="36" xfId="0" applyNumberFormat="1" applyFont="1" applyFill="1" applyBorder="1" applyAlignment="1">
      <alignment horizontal="right" vertical="center" wrapText="1"/>
    </xf>
    <xf numFmtId="3" fontId="7" fillId="2" borderId="84" xfId="0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vertical="center" wrapText="1"/>
    </xf>
    <xf numFmtId="3" fontId="7" fillId="2" borderId="33" xfId="0" applyNumberFormat="1" applyFont="1" applyFill="1" applyBorder="1" applyAlignment="1">
      <alignment horizontal="center" vertical="center" wrapText="1"/>
    </xf>
    <xf numFmtId="4" fontId="7" fillId="2" borderId="33" xfId="0" applyNumberFormat="1" applyFont="1" applyFill="1" applyBorder="1" applyAlignment="1">
      <alignment horizontal="right" vertical="center" wrapText="1"/>
    </xf>
    <xf numFmtId="3" fontId="7" fillId="2" borderId="33" xfId="0" applyNumberFormat="1" applyFont="1" applyFill="1" applyBorder="1" applyAlignment="1">
      <alignment horizontal="right" vertical="center" wrapText="1"/>
    </xf>
    <xf numFmtId="3" fontId="7" fillId="2" borderId="86" xfId="0" applyNumberFormat="1" applyFont="1" applyFill="1" applyBorder="1" applyAlignment="1">
      <alignment horizontal="center" vertical="center" wrapText="1"/>
    </xf>
    <xf numFmtId="3" fontId="7" fillId="2" borderId="60" xfId="0" applyNumberFormat="1" applyFont="1" applyFill="1" applyBorder="1" applyAlignment="1">
      <alignment horizontal="center" vertical="center" wrapText="1"/>
    </xf>
    <xf numFmtId="3" fontId="7" fillId="2" borderId="49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2" borderId="0" xfId="0" applyNumberFormat="1" applyFont="1" applyFill="1" applyBorder="1"/>
    <xf numFmtId="0" fontId="2" fillId="2" borderId="87" xfId="0" applyFont="1" applyFill="1" applyBorder="1" applyAlignment="1">
      <alignment horizontal="center"/>
    </xf>
    <xf numFmtId="4" fontId="2" fillId="2" borderId="87" xfId="0" applyNumberFormat="1" applyFont="1" applyFill="1" applyBorder="1" applyAlignment="1">
      <alignment horizontal="center"/>
    </xf>
    <xf numFmtId="0" fontId="2" fillId="2" borderId="88" xfId="0" applyFont="1" applyFill="1" applyBorder="1" applyAlignment="1">
      <alignment horizontal="center"/>
    </xf>
    <xf numFmtId="0" fontId="2" fillId="2" borderId="89" xfId="0" applyFont="1" applyFill="1" applyBorder="1" applyAlignment="1">
      <alignment horizontal="center"/>
    </xf>
    <xf numFmtId="0" fontId="4" fillId="2" borderId="90" xfId="0" applyFont="1" applyFill="1" applyBorder="1" applyAlignment="1"/>
    <xf numFmtId="0" fontId="2" fillId="2" borderId="90" xfId="0" applyFont="1" applyFill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3" fontId="7" fillId="0" borderId="33" xfId="0" applyNumberFormat="1" applyFont="1" applyBorder="1" applyAlignment="1">
      <alignment horizontal="left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0" fontId="4" fillId="0" borderId="25" xfId="0" applyFont="1" applyBorder="1" applyAlignment="1"/>
    <xf numFmtId="0" fontId="2" fillId="0" borderId="56" xfId="0" applyFont="1" applyBorder="1" applyAlignment="1">
      <alignment horizontal="center"/>
    </xf>
    <xf numFmtId="4" fontId="2" fillId="0" borderId="56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3" fontId="7" fillId="2" borderId="37" xfId="0" applyNumberFormat="1" applyFont="1" applyFill="1" applyBorder="1" applyAlignment="1">
      <alignment horizontal="right" vertical="center" wrapText="1"/>
    </xf>
    <xf numFmtId="3" fontId="7" fillId="2" borderId="92" xfId="0" applyNumberFormat="1" applyFont="1" applyFill="1" applyBorder="1" applyAlignment="1">
      <alignment vertical="center" wrapText="1"/>
    </xf>
    <xf numFmtId="3" fontId="7" fillId="2" borderId="92" xfId="0" applyNumberFormat="1" applyFont="1" applyFill="1" applyBorder="1" applyAlignment="1">
      <alignment horizontal="center" vertical="center" wrapText="1"/>
    </xf>
    <xf numFmtId="4" fontId="7" fillId="2" borderId="92" xfId="0" applyNumberFormat="1" applyFont="1" applyFill="1" applyBorder="1" applyAlignment="1">
      <alignment horizontal="right" vertical="center" wrapText="1"/>
    </xf>
    <xf numFmtId="3" fontId="7" fillId="2" borderId="92" xfId="0" applyNumberFormat="1" applyFont="1" applyFill="1" applyBorder="1" applyAlignment="1">
      <alignment horizontal="right" vertical="center" wrapText="1"/>
    </xf>
    <xf numFmtId="3" fontId="7" fillId="2" borderId="93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7" fillId="2" borderId="14" xfId="0" applyNumberFormat="1" applyFont="1" applyFill="1" applyBorder="1" applyAlignment="1">
      <alignment vertical="center" wrapText="1"/>
    </xf>
    <xf numFmtId="3" fontId="7" fillId="0" borderId="79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right" vertical="center" wrapText="1"/>
    </xf>
    <xf numFmtId="4" fontId="7" fillId="0" borderId="82" xfId="0" applyNumberFormat="1" applyFont="1" applyFill="1" applyBorder="1" applyAlignment="1">
      <alignment horizontal="right" vertical="center" wrapText="1"/>
    </xf>
    <xf numFmtId="3" fontId="7" fillId="2" borderId="72" xfId="0" applyNumberFormat="1" applyFont="1" applyFill="1" applyBorder="1" applyAlignment="1">
      <alignment vertical="center" wrapText="1"/>
    </xf>
    <xf numFmtId="3" fontId="7" fillId="2" borderId="55" xfId="0" applyNumberFormat="1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right" vertical="center" wrapText="1"/>
    </xf>
    <xf numFmtId="4" fontId="3" fillId="0" borderId="3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3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0" fillId="0" borderId="57" xfId="0" applyBorder="1" applyAlignment="1">
      <alignment horizontal="center"/>
    </xf>
    <xf numFmtId="3" fontId="7" fillId="2" borderId="106" xfId="0" applyNumberFormat="1" applyFont="1" applyFill="1" applyBorder="1" applyAlignment="1">
      <alignment horizontal="right" vertical="center" wrapText="1"/>
    </xf>
    <xf numFmtId="3" fontId="7" fillId="2" borderId="32" xfId="0" applyNumberFormat="1" applyFont="1" applyFill="1" applyBorder="1" applyAlignment="1">
      <alignment horizontal="right" vertical="center" wrapText="1"/>
    </xf>
    <xf numFmtId="3" fontId="7" fillId="2" borderId="55" xfId="0" applyNumberFormat="1" applyFont="1" applyFill="1" applyBorder="1" applyAlignment="1">
      <alignment horizontal="right" vertical="center" wrapText="1"/>
    </xf>
    <xf numFmtId="3" fontId="7" fillId="2" borderId="82" xfId="0" applyNumberFormat="1" applyFont="1" applyFill="1" applyBorder="1" applyAlignment="1">
      <alignment horizontal="right" vertical="center" wrapText="1"/>
    </xf>
    <xf numFmtId="3" fontId="7" fillId="2" borderId="107" xfId="0" applyNumberFormat="1" applyFont="1" applyFill="1" applyBorder="1" applyAlignment="1">
      <alignment horizontal="right" vertical="center" wrapText="1"/>
    </xf>
    <xf numFmtId="3" fontId="7" fillId="2" borderId="47" xfId="0" applyNumberFormat="1" applyFont="1" applyFill="1" applyBorder="1" applyAlignment="1">
      <alignment horizontal="right" vertical="center" wrapTex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72" xfId="0" applyNumberFormat="1" applyFont="1" applyFill="1" applyBorder="1" applyAlignment="1">
      <alignment horizontal="right" vertical="center" wrapText="1"/>
    </xf>
    <xf numFmtId="0" fontId="0" fillId="2" borderId="22" xfId="0" applyFill="1" applyBorder="1"/>
    <xf numFmtId="3" fontId="7" fillId="0" borderId="108" xfId="0" applyNumberFormat="1" applyFont="1" applyFill="1" applyBorder="1" applyAlignment="1">
      <alignment horizontal="right" vertical="center" wrapText="1"/>
    </xf>
    <xf numFmtId="0" fontId="2" fillId="0" borderId="85" xfId="0" applyFont="1" applyBorder="1" applyAlignment="1">
      <alignment horizontal="justify" vertical="center" wrapText="1"/>
    </xf>
    <xf numFmtId="0" fontId="3" fillId="2" borderId="85" xfId="0" applyFont="1" applyFill="1" applyBorder="1" applyAlignment="1">
      <alignment horizontal="justify" vertical="center" wrapText="1"/>
    </xf>
    <xf numFmtId="3" fontId="6" fillId="3" borderId="26" xfId="0" applyNumberFormat="1" applyFont="1" applyFill="1" applyBorder="1" applyAlignment="1">
      <alignment horizontal="center" vertical="center" wrapText="1"/>
    </xf>
    <xf numFmtId="4" fontId="6" fillId="3" borderId="26" xfId="0" applyNumberFormat="1" applyFont="1" applyFill="1" applyBorder="1" applyAlignment="1">
      <alignment horizontal="center" vertical="center" wrapText="1"/>
    </xf>
    <xf numFmtId="3" fontId="6" fillId="3" borderId="26" xfId="0" applyNumberFormat="1" applyFont="1" applyFill="1" applyBorder="1" applyAlignment="1">
      <alignment horizontal="center" vertical="center" textRotation="90" wrapText="1"/>
    </xf>
    <xf numFmtId="3" fontId="6" fillId="3" borderId="27" xfId="0" applyNumberFormat="1" applyFont="1" applyFill="1" applyBorder="1" applyAlignment="1">
      <alignment horizontal="center" vertical="center" textRotation="90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3" fontId="6" fillId="3" borderId="33" xfId="0" applyNumberFormat="1" applyFont="1" applyFill="1" applyBorder="1" applyAlignment="1">
      <alignment horizontal="center" vertical="center" wrapText="1"/>
    </xf>
    <xf numFmtId="4" fontId="6" fillId="3" borderId="33" xfId="0" applyNumberFormat="1" applyFont="1" applyFill="1" applyBorder="1" applyAlignment="1">
      <alignment horizontal="center" vertical="center" wrapText="1"/>
    </xf>
    <xf numFmtId="3" fontId="6" fillId="3" borderId="33" xfId="0" applyNumberFormat="1" applyFont="1" applyFill="1" applyBorder="1" applyAlignment="1">
      <alignment horizontal="center" vertical="center" textRotation="90" wrapText="1"/>
    </xf>
    <xf numFmtId="3" fontId="6" fillId="3" borderId="86" xfId="0" applyNumberFormat="1" applyFont="1" applyFill="1" applyBorder="1" applyAlignment="1">
      <alignment horizontal="center" vertical="center" textRotation="90" wrapText="1"/>
    </xf>
    <xf numFmtId="4" fontId="6" fillId="0" borderId="11" xfId="0" applyNumberFormat="1" applyFont="1" applyFill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justify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3" fontId="6" fillId="2" borderId="110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justify" vertical="top" wrapText="1"/>
    </xf>
    <xf numFmtId="4" fontId="2" fillId="0" borderId="110" xfId="0" applyNumberFormat="1" applyFont="1" applyBorder="1" applyAlignment="1">
      <alignment horizontal="center" vertical="center"/>
    </xf>
    <xf numFmtId="3" fontId="7" fillId="2" borderId="22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8" xfId="0" applyFont="1" applyBorder="1" applyAlignment="1">
      <alignment horizontal="justify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57" xfId="0" applyFont="1" applyFill="1" applyBorder="1" applyAlignment="1">
      <alignment horizontal="justify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74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3" fontId="6" fillId="3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3" fontId="6" fillId="3" borderId="41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4" fontId="6" fillId="3" borderId="41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0" fontId="11" fillId="2" borderId="83" xfId="0" applyFont="1" applyFill="1" applyBorder="1" applyAlignment="1">
      <alignment horizontal="justify" vertical="center" wrapText="1"/>
    </xf>
    <xf numFmtId="0" fontId="11" fillId="2" borderId="36" xfId="0" applyFont="1" applyFill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2" borderId="83" xfId="0" applyFont="1" applyFill="1" applyBorder="1" applyAlignment="1">
      <alignment horizontal="justify" vertical="top" wrapText="1"/>
    </xf>
    <xf numFmtId="0" fontId="3" fillId="2" borderId="36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85" xfId="0" applyFont="1" applyFill="1" applyBorder="1" applyAlignment="1">
      <alignment horizontal="justify" vertical="top" wrapText="1"/>
    </xf>
    <xf numFmtId="0" fontId="3" fillId="2" borderId="33" xfId="0" applyFont="1" applyFill="1" applyBorder="1" applyAlignment="1">
      <alignment horizontal="justify" vertical="top" wrapText="1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33" xfId="0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horizontal="justify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9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3" fontId="7" fillId="2" borderId="9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2" borderId="29" xfId="0" applyNumberFormat="1" applyFont="1" applyFill="1" applyBorder="1" applyAlignment="1">
      <alignment horizontal="center" vertical="center" wrapText="1"/>
    </xf>
    <xf numFmtId="3" fontId="7" fillId="2" borderId="60" xfId="0" applyNumberFormat="1" applyFont="1" applyFill="1" applyBorder="1" applyAlignment="1">
      <alignment horizontal="center" vertical="center" wrapText="1"/>
    </xf>
    <xf numFmtId="3" fontId="7" fillId="2" borderId="34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4" fontId="3" fillId="0" borderId="60" xfId="0" applyNumberFormat="1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center" vertical="center"/>
    </xf>
    <xf numFmtId="4" fontId="3" fillId="0" borderId="81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77" xfId="0" applyFont="1" applyFill="1" applyBorder="1" applyAlignment="1">
      <alignment horizontal="justify" vertical="center" wrapText="1"/>
    </xf>
    <xf numFmtId="0" fontId="3" fillId="0" borderId="58" xfId="0" applyFont="1" applyFill="1" applyBorder="1" applyAlignment="1">
      <alignment horizontal="justify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7" fillId="0" borderId="74" xfId="0" applyNumberFormat="1" applyFont="1" applyFill="1" applyBorder="1" applyAlignment="1">
      <alignment horizontal="center" vertical="center" wrapText="1"/>
    </xf>
    <xf numFmtId="3" fontId="7" fillId="0" borderId="60" xfId="0" applyNumberFormat="1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94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center" vertical="center" wrapText="1"/>
    </xf>
    <xf numFmtId="3" fontId="6" fillId="3" borderId="42" xfId="0" applyNumberFormat="1" applyFont="1" applyFill="1" applyBorder="1" applyAlignment="1">
      <alignment horizontal="center" vertical="center" wrapText="1"/>
    </xf>
    <xf numFmtId="3" fontId="6" fillId="3" borderId="43" xfId="0" applyNumberFormat="1" applyFont="1" applyFill="1" applyBorder="1" applyAlignment="1">
      <alignment horizontal="center" vertical="center" wrapText="1"/>
    </xf>
    <xf numFmtId="3" fontId="6" fillId="3" borderId="44" xfId="0" applyNumberFormat="1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justify" vertical="center" wrapText="1"/>
    </xf>
    <xf numFmtId="3" fontId="7" fillId="0" borderId="10" xfId="0" applyNumberFormat="1" applyFont="1" applyBorder="1" applyAlignment="1">
      <alignment horizontal="justify" vertical="center" wrapText="1"/>
    </xf>
    <xf numFmtId="4" fontId="12" fillId="0" borderId="10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3" fontId="7" fillId="2" borderId="81" xfId="0" applyNumberFormat="1" applyFont="1" applyFill="1" applyBorder="1" applyAlignment="1">
      <alignment horizontal="center" vertical="center" wrapText="1"/>
    </xf>
    <xf numFmtId="3" fontId="7" fillId="0" borderId="109" xfId="0" applyNumberFormat="1" applyFont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center" vertical="center" wrapText="1"/>
    </xf>
    <xf numFmtId="3" fontId="7" fillId="2" borderId="109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justify" wrapText="1"/>
    </xf>
    <xf numFmtId="0" fontId="11" fillId="2" borderId="22" xfId="0" applyFont="1" applyFill="1" applyBorder="1" applyAlignment="1">
      <alignment horizontal="justify" wrapText="1"/>
    </xf>
    <xf numFmtId="4" fontId="3" fillId="2" borderId="19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justify" vertical="center" wrapText="1"/>
    </xf>
    <xf numFmtId="0" fontId="3" fillId="2" borderId="9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4" fontId="3" fillId="2" borderId="9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7" fillId="0" borderId="97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98" xfId="0" applyFont="1" applyFill="1" applyBorder="1" applyAlignment="1">
      <alignment horizontal="justify"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justify" vertical="center" wrapText="1"/>
    </xf>
    <xf numFmtId="0" fontId="3" fillId="2" borderId="33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left" vertical="center" wrapText="1"/>
    </xf>
    <xf numFmtId="49" fontId="7" fillId="0" borderId="86" xfId="0" applyNumberFormat="1" applyFont="1" applyBorder="1" applyAlignment="1">
      <alignment horizontal="left" vertical="center" wrapText="1"/>
    </xf>
    <xf numFmtId="3" fontId="7" fillId="0" borderId="82" xfId="0" applyNumberFormat="1" applyFont="1" applyBorder="1" applyAlignment="1">
      <alignment horizontal="justify" vertical="center" wrapText="1"/>
    </xf>
    <xf numFmtId="3" fontId="7" fillId="0" borderId="72" xfId="0" applyNumberFormat="1" applyFont="1" applyBorder="1" applyAlignment="1">
      <alignment horizontal="justify" vertical="center" wrapText="1"/>
    </xf>
    <xf numFmtId="0" fontId="3" fillId="0" borderId="69" xfId="0" applyFont="1" applyFill="1" applyBorder="1" applyAlignment="1">
      <alignment horizontal="justify" vertical="center" wrapText="1"/>
    </xf>
    <xf numFmtId="0" fontId="3" fillId="0" borderId="75" xfId="0" applyFont="1" applyFill="1" applyBorder="1" applyAlignment="1">
      <alignment horizontal="justify" vertical="center" wrapText="1"/>
    </xf>
    <xf numFmtId="0" fontId="3" fillId="0" borderId="54" xfId="0" applyFont="1" applyFill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0" fontId="3" fillId="0" borderId="67" xfId="0" applyFont="1" applyFill="1" applyBorder="1" applyAlignment="1">
      <alignment horizontal="justify" vertical="center" wrapText="1"/>
    </xf>
    <xf numFmtId="0" fontId="3" fillId="0" borderId="71" xfId="0" applyFont="1" applyFill="1" applyBorder="1" applyAlignment="1">
      <alignment horizontal="justify" vertical="center" wrapText="1"/>
    </xf>
    <xf numFmtId="4" fontId="3" fillId="0" borderId="29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72" xfId="0" applyNumberFormat="1" applyFont="1" applyFill="1" applyBorder="1" applyAlignment="1">
      <alignment horizontal="center" vertical="center"/>
    </xf>
    <xf numFmtId="3" fontId="7" fillId="0" borderId="96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74" xfId="0" applyNumberFormat="1" applyFont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justify" vertical="center" wrapText="1"/>
    </xf>
    <xf numFmtId="0" fontId="3" fillId="0" borderId="3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4" fontId="3" fillId="0" borderId="99" xfId="0" applyNumberFormat="1" applyFont="1" applyFill="1" applyBorder="1" applyAlignment="1">
      <alignment horizontal="center" vertical="center"/>
    </xf>
    <xf numFmtId="3" fontId="7" fillId="0" borderId="97" xfId="0" applyNumberFormat="1" applyFont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53" xfId="0" applyFont="1" applyFill="1" applyBorder="1" applyAlignment="1">
      <alignment horizontal="justify" vertical="center" wrapText="1"/>
    </xf>
    <xf numFmtId="0" fontId="7" fillId="0" borderId="22" xfId="0" applyFont="1" applyFill="1" applyBorder="1" applyAlignment="1">
      <alignment horizontal="justify" vertical="center" wrapText="1"/>
    </xf>
    <xf numFmtId="0" fontId="7" fillId="0" borderId="61" xfId="0" applyFont="1" applyFill="1" applyBorder="1" applyAlignment="1">
      <alignment horizontal="justify" vertical="center" wrapText="1"/>
    </xf>
    <xf numFmtId="0" fontId="7" fillId="0" borderId="57" xfId="0" applyFont="1" applyFill="1" applyBorder="1" applyAlignment="1">
      <alignment horizontal="justify" vertical="center" wrapText="1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center" vertical="center"/>
    </xf>
    <xf numFmtId="0" fontId="3" fillId="0" borderId="100" xfId="0" applyFont="1" applyBorder="1" applyAlignment="1">
      <alignment horizontal="justify" vertical="center" wrapText="1"/>
    </xf>
    <xf numFmtId="0" fontId="11" fillId="0" borderId="101" xfId="0" applyFont="1" applyBorder="1" applyAlignment="1">
      <alignment horizontal="justify" vertical="center" wrapText="1"/>
    </xf>
    <xf numFmtId="0" fontId="11" fillId="0" borderId="102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03" xfId="0" applyFont="1" applyBorder="1" applyAlignment="1">
      <alignment horizontal="justify" vertical="center" wrapText="1"/>
    </xf>
    <xf numFmtId="0" fontId="11" fillId="0" borderId="104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33" xfId="0" applyFont="1" applyFill="1" applyBorder="1" applyAlignment="1">
      <alignment horizontal="justify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justify" vertical="center" wrapText="1"/>
    </xf>
    <xf numFmtId="0" fontId="3" fillId="0" borderId="59" xfId="0" applyFont="1" applyFill="1" applyBorder="1" applyAlignment="1">
      <alignment horizontal="justify" vertical="center" wrapText="1"/>
    </xf>
    <xf numFmtId="0" fontId="3" fillId="0" borderId="21" xfId="0" applyFont="1" applyFill="1" applyBorder="1" applyAlignment="1">
      <alignment horizontal="justify" vertical="center" wrapText="1"/>
    </xf>
    <xf numFmtId="0" fontId="3" fillId="0" borderId="80" xfId="0" applyFont="1" applyFill="1" applyBorder="1" applyAlignment="1">
      <alignment horizontal="justify" vertical="center" wrapText="1"/>
    </xf>
    <xf numFmtId="0" fontId="3" fillId="2" borderId="23" xfId="0" applyFont="1" applyFill="1" applyBorder="1" applyAlignment="1">
      <alignment horizontal="justify" vertical="top" wrapText="1"/>
    </xf>
    <xf numFmtId="0" fontId="3" fillId="2" borderId="26" xfId="0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0</xdr:rowOff>
    </xdr:from>
    <xdr:to>
      <xdr:col>8</xdr:col>
      <xdr:colOff>559593</xdr:colOff>
      <xdr:row>9</xdr:row>
      <xdr:rowOff>59532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E611934-1D59-4E1D-8BDA-902BB48A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6469" y="607219"/>
          <a:ext cx="2226468" cy="1273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1"/>
  <sheetViews>
    <sheetView tabSelected="1" view="pageBreakPreview" topLeftCell="A97" zoomScale="80" zoomScaleNormal="100" zoomScaleSheetLayoutView="80" workbookViewId="0">
      <selection activeCell="J7" sqref="J7"/>
    </sheetView>
  </sheetViews>
  <sheetFormatPr baseColWidth="10" defaultRowHeight="15" x14ac:dyDescent="0.25"/>
  <cols>
    <col min="1" max="1" width="42.28515625" customWidth="1"/>
    <col min="2" max="2" width="14.140625" customWidth="1"/>
    <col min="3" max="3" width="28.5703125" customWidth="1"/>
    <col min="4" max="4" width="28.140625" customWidth="1"/>
    <col min="5" max="5" width="17.7109375" customWidth="1"/>
    <col min="6" max="6" width="15.42578125" style="66" customWidth="1"/>
    <col min="7" max="7" width="15.85546875" style="66" customWidth="1"/>
    <col min="8" max="8" width="10.5703125" customWidth="1"/>
    <col min="9" max="9" width="11.28515625" bestFit="1" customWidth="1"/>
    <col min="10" max="10" width="10.140625" bestFit="1" customWidth="1"/>
    <col min="11" max="11" width="12.28515625" customWidth="1"/>
    <col min="12" max="12" width="15.28515625" customWidth="1"/>
    <col min="13" max="13" width="11.140625" customWidth="1"/>
    <col min="14" max="14" width="5.7109375" customWidth="1"/>
    <col min="15" max="16" width="3.28515625" customWidth="1"/>
    <col min="17" max="17" width="5.28515625" customWidth="1"/>
    <col min="18" max="18" width="3.28515625" customWidth="1"/>
    <col min="256" max="256" width="21.7109375" customWidth="1"/>
    <col min="257" max="257" width="18.7109375" customWidth="1"/>
    <col min="258" max="258" width="16.5703125" customWidth="1"/>
    <col min="259" max="259" width="23.42578125" customWidth="1"/>
    <col min="260" max="260" width="19" customWidth="1"/>
    <col min="261" max="261" width="14" customWidth="1"/>
    <col min="262" max="266" width="11.85546875" customWidth="1"/>
    <col min="267" max="267" width="15.7109375" customWidth="1"/>
    <col min="268" max="268" width="5.28515625" customWidth="1"/>
    <col min="269" max="269" width="5.7109375" customWidth="1"/>
    <col min="270" max="273" width="3.28515625" customWidth="1"/>
    <col min="274" max="274" width="1.7109375" customWidth="1"/>
    <col min="512" max="512" width="21.7109375" customWidth="1"/>
    <col min="513" max="513" width="18.7109375" customWidth="1"/>
    <col min="514" max="514" width="16.5703125" customWidth="1"/>
    <col min="515" max="515" width="23.42578125" customWidth="1"/>
    <col min="516" max="516" width="19" customWidth="1"/>
    <col min="517" max="517" width="14" customWidth="1"/>
    <col min="518" max="522" width="11.85546875" customWidth="1"/>
    <col min="523" max="523" width="15.7109375" customWidth="1"/>
    <col min="524" max="524" width="5.28515625" customWidth="1"/>
    <col min="525" max="525" width="5.7109375" customWidth="1"/>
    <col min="526" max="529" width="3.28515625" customWidth="1"/>
    <col min="530" max="530" width="1.7109375" customWidth="1"/>
    <col min="768" max="768" width="21.7109375" customWidth="1"/>
    <col min="769" max="769" width="18.7109375" customWidth="1"/>
    <col min="770" max="770" width="16.5703125" customWidth="1"/>
    <col min="771" max="771" width="23.42578125" customWidth="1"/>
    <col min="772" max="772" width="19" customWidth="1"/>
    <col min="773" max="773" width="14" customWidth="1"/>
    <col min="774" max="778" width="11.85546875" customWidth="1"/>
    <col min="779" max="779" width="15.7109375" customWidth="1"/>
    <col min="780" max="780" width="5.28515625" customWidth="1"/>
    <col min="781" max="781" width="5.7109375" customWidth="1"/>
    <col min="782" max="785" width="3.28515625" customWidth="1"/>
    <col min="786" max="786" width="1.7109375" customWidth="1"/>
    <col min="1024" max="1024" width="21.7109375" customWidth="1"/>
    <col min="1025" max="1025" width="18.7109375" customWidth="1"/>
    <col min="1026" max="1026" width="16.5703125" customWidth="1"/>
    <col min="1027" max="1027" width="23.42578125" customWidth="1"/>
    <col min="1028" max="1028" width="19" customWidth="1"/>
    <col min="1029" max="1029" width="14" customWidth="1"/>
    <col min="1030" max="1034" width="11.85546875" customWidth="1"/>
    <col min="1035" max="1035" width="15.7109375" customWidth="1"/>
    <col min="1036" max="1036" width="5.28515625" customWidth="1"/>
    <col min="1037" max="1037" width="5.7109375" customWidth="1"/>
    <col min="1038" max="1041" width="3.28515625" customWidth="1"/>
    <col min="1042" max="1042" width="1.7109375" customWidth="1"/>
    <col min="1280" max="1280" width="21.7109375" customWidth="1"/>
    <col min="1281" max="1281" width="18.7109375" customWidth="1"/>
    <col min="1282" max="1282" width="16.5703125" customWidth="1"/>
    <col min="1283" max="1283" width="23.42578125" customWidth="1"/>
    <col min="1284" max="1284" width="19" customWidth="1"/>
    <col min="1285" max="1285" width="14" customWidth="1"/>
    <col min="1286" max="1290" width="11.85546875" customWidth="1"/>
    <col min="1291" max="1291" width="15.7109375" customWidth="1"/>
    <col min="1292" max="1292" width="5.28515625" customWidth="1"/>
    <col min="1293" max="1293" width="5.7109375" customWidth="1"/>
    <col min="1294" max="1297" width="3.28515625" customWidth="1"/>
    <col min="1298" max="1298" width="1.7109375" customWidth="1"/>
    <col min="1536" max="1536" width="21.7109375" customWidth="1"/>
    <col min="1537" max="1537" width="18.7109375" customWidth="1"/>
    <col min="1538" max="1538" width="16.5703125" customWidth="1"/>
    <col min="1539" max="1539" width="23.42578125" customWidth="1"/>
    <col min="1540" max="1540" width="19" customWidth="1"/>
    <col min="1541" max="1541" width="14" customWidth="1"/>
    <col min="1542" max="1546" width="11.85546875" customWidth="1"/>
    <col min="1547" max="1547" width="15.7109375" customWidth="1"/>
    <col min="1548" max="1548" width="5.28515625" customWidth="1"/>
    <col min="1549" max="1549" width="5.7109375" customWidth="1"/>
    <col min="1550" max="1553" width="3.28515625" customWidth="1"/>
    <col min="1554" max="1554" width="1.7109375" customWidth="1"/>
    <col min="1792" max="1792" width="21.7109375" customWidth="1"/>
    <col min="1793" max="1793" width="18.7109375" customWidth="1"/>
    <col min="1794" max="1794" width="16.5703125" customWidth="1"/>
    <col min="1795" max="1795" width="23.42578125" customWidth="1"/>
    <col min="1796" max="1796" width="19" customWidth="1"/>
    <col min="1797" max="1797" width="14" customWidth="1"/>
    <col min="1798" max="1802" width="11.85546875" customWidth="1"/>
    <col min="1803" max="1803" width="15.7109375" customWidth="1"/>
    <col min="1804" max="1804" width="5.28515625" customWidth="1"/>
    <col min="1805" max="1805" width="5.7109375" customWidth="1"/>
    <col min="1806" max="1809" width="3.28515625" customWidth="1"/>
    <col min="1810" max="1810" width="1.7109375" customWidth="1"/>
    <col min="2048" max="2048" width="21.7109375" customWidth="1"/>
    <col min="2049" max="2049" width="18.7109375" customWidth="1"/>
    <col min="2050" max="2050" width="16.5703125" customWidth="1"/>
    <col min="2051" max="2051" width="23.42578125" customWidth="1"/>
    <col min="2052" max="2052" width="19" customWidth="1"/>
    <col min="2053" max="2053" width="14" customWidth="1"/>
    <col min="2054" max="2058" width="11.85546875" customWidth="1"/>
    <col min="2059" max="2059" width="15.7109375" customWidth="1"/>
    <col min="2060" max="2060" width="5.28515625" customWidth="1"/>
    <col min="2061" max="2061" width="5.7109375" customWidth="1"/>
    <col min="2062" max="2065" width="3.28515625" customWidth="1"/>
    <col min="2066" max="2066" width="1.7109375" customWidth="1"/>
    <col min="2304" max="2304" width="21.7109375" customWidth="1"/>
    <col min="2305" max="2305" width="18.7109375" customWidth="1"/>
    <col min="2306" max="2306" width="16.5703125" customWidth="1"/>
    <col min="2307" max="2307" width="23.42578125" customWidth="1"/>
    <col min="2308" max="2308" width="19" customWidth="1"/>
    <col min="2309" max="2309" width="14" customWidth="1"/>
    <col min="2310" max="2314" width="11.85546875" customWidth="1"/>
    <col min="2315" max="2315" width="15.7109375" customWidth="1"/>
    <col min="2316" max="2316" width="5.28515625" customWidth="1"/>
    <col min="2317" max="2317" width="5.7109375" customWidth="1"/>
    <col min="2318" max="2321" width="3.28515625" customWidth="1"/>
    <col min="2322" max="2322" width="1.7109375" customWidth="1"/>
    <col min="2560" max="2560" width="21.7109375" customWidth="1"/>
    <col min="2561" max="2561" width="18.7109375" customWidth="1"/>
    <col min="2562" max="2562" width="16.5703125" customWidth="1"/>
    <col min="2563" max="2563" width="23.42578125" customWidth="1"/>
    <col min="2564" max="2564" width="19" customWidth="1"/>
    <col min="2565" max="2565" width="14" customWidth="1"/>
    <col min="2566" max="2570" width="11.85546875" customWidth="1"/>
    <col min="2571" max="2571" width="15.7109375" customWidth="1"/>
    <col min="2572" max="2572" width="5.28515625" customWidth="1"/>
    <col min="2573" max="2573" width="5.7109375" customWidth="1"/>
    <col min="2574" max="2577" width="3.28515625" customWidth="1"/>
    <col min="2578" max="2578" width="1.7109375" customWidth="1"/>
    <col min="2816" max="2816" width="21.7109375" customWidth="1"/>
    <col min="2817" max="2817" width="18.7109375" customWidth="1"/>
    <col min="2818" max="2818" width="16.5703125" customWidth="1"/>
    <col min="2819" max="2819" width="23.42578125" customWidth="1"/>
    <col min="2820" max="2820" width="19" customWidth="1"/>
    <col min="2821" max="2821" width="14" customWidth="1"/>
    <col min="2822" max="2826" width="11.85546875" customWidth="1"/>
    <col min="2827" max="2827" width="15.7109375" customWidth="1"/>
    <col min="2828" max="2828" width="5.28515625" customWidth="1"/>
    <col min="2829" max="2829" width="5.7109375" customWidth="1"/>
    <col min="2830" max="2833" width="3.28515625" customWidth="1"/>
    <col min="2834" max="2834" width="1.7109375" customWidth="1"/>
    <col min="3072" max="3072" width="21.7109375" customWidth="1"/>
    <col min="3073" max="3073" width="18.7109375" customWidth="1"/>
    <col min="3074" max="3074" width="16.5703125" customWidth="1"/>
    <col min="3075" max="3075" width="23.42578125" customWidth="1"/>
    <col min="3076" max="3076" width="19" customWidth="1"/>
    <col min="3077" max="3077" width="14" customWidth="1"/>
    <col min="3078" max="3082" width="11.85546875" customWidth="1"/>
    <col min="3083" max="3083" width="15.7109375" customWidth="1"/>
    <col min="3084" max="3084" width="5.28515625" customWidth="1"/>
    <col min="3085" max="3085" width="5.7109375" customWidth="1"/>
    <col min="3086" max="3089" width="3.28515625" customWidth="1"/>
    <col min="3090" max="3090" width="1.7109375" customWidth="1"/>
    <col min="3328" max="3328" width="21.7109375" customWidth="1"/>
    <col min="3329" max="3329" width="18.7109375" customWidth="1"/>
    <col min="3330" max="3330" width="16.5703125" customWidth="1"/>
    <col min="3331" max="3331" width="23.42578125" customWidth="1"/>
    <col min="3332" max="3332" width="19" customWidth="1"/>
    <col min="3333" max="3333" width="14" customWidth="1"/>
    <col min="3334" max="3338" width="11.85546875" customWidth="1"/>
    <col min="3339" max="3339" width="15.7109375" customWidth="1"/>
    <col min="3340" max="3340" width="5.28515625" customWidth="1"/>
    <col min="3341" max="3341" width="5.7109375" customWidth="1"/>
    <col min="3342" max="3345" width="3.28515625" customWidth="1"/>
    <col min="3346" max="3346" width="1.7109375" customWidth="1"/>
    <col min="3584" max="3584" width="21.7109375" customWidth="1"/>
    <col min="3585" max="3585" width="18.7109375" customWidth="1"/>
    <col min="3586" max="3586" width="16.5703125" customWidth="1"/>
    <col min="3587" max="3587" width="23.42578125" customWidth="1"/>
    <col min="3588" max="3588" width="19" customWidth="1"/>
    <col min="3589" max="3589" width="14" customWidth="1"/>
    <col min="3590" max="3594" width="11.85546875" customWidth="1"/>
    <col min="3595" max="3595" width="15.7109375" customWidth="1"/>
    <col min="3596" max="3596" width="5.28515625" customWidth="1"/>
    <col min="3597" max="3597" width="5.7109375" customWidth="1"/>
    <col min="3598" max="3601" width="3.28515625" customWidth="1"/>
    <col min="3602" max="3602" width="1.7109375" customWidth="1"/>
    <col min="3840" max="3840" width="21.7109375" customWidth="1"/>
    <col min="3841" max="3841" width="18.7109375" customWidth="1"/>
    <col min="3842" max="3842" width="16.5703125" customWidth="1"/>
    <col min="3843" max="3843" width="23.42578125" customWidth="1"/>
    <col min="3844" max="3844" width="19" customWidth="1"/>
    <col min="3845" max="3845" width="14" customWidth="1"/>
    <col min="3846" max="3850" width="11.85546875" customWidth="1"/>
    <col min="3851" max="3851" width="15.7109375" customWidth="1"/>
    <col min="3852" max="3852" width="5.28515625" customWidth="1"/>
    <col min="3853" max="3853" width="5.7109375" customWidth="1"/>
    <col min="3854" max="3857" width="3.28515625" customWidth="1"/>
    <col min="3858" max="3858" width="1.7109375" customWidth="1"/>
    <col min="4096" max="4096" width="21.7109375" customWidth="1"/>
    <col min="4097" max="4097" width="18.7109375" customWidth="1"/>
    <col min="4098" max="4098" width="16.5703125" customWidth="1"/>
    <col min="4099" max="4099" width="23.42578125" customWidth="1"/>
    <col min="4100" max="4100" width="19" customWidth="1"/>
    <col min="4101" max="4101" width="14" customWidth="1"/>
    <col min="4102" max="4106" width="11.85546875" customWidth="1"/>
    <col min="4107" max="4107" width="15.7109375" customWidth="1"/>
    <col min="4108" max="4108" width="5.28515625" customWidth="1"/>
    <col min="4109" max="4109" width="5.7109375" customWidth="1"/>
    <col min="4110" max="4113" width="3.28515625" customWidth="1"/>
    <col min="4114" max="4114" width="1.7109375" customWidth="1"/>
    <col min="4352" max="4352" width="21.7109375" customWidth="1"/>
    <col min="4353" max="4353" width="18.7109375" customWidth="1"/>
    <col min="4354" max="4354" width="16.5703125" customWidth="1"/>
    <col min="4355" max="4355" width="23.42578125" customWidth="1"/>
    <col min="4356" max="4356" width="19" customWidth="1"/>
    <col min="4357" max="4357" width="14" customWidth="1"/>
    <col min="4358" max="4362" width="11.85546875" customWidth="1"/>
    <col min="4363" max="4363" width="15.7109375" customWidth="1"/>
    <col min="4364" max="4364" width="5.28515625" customWidth="1"/>
    <col min="4365" max="4365" width="5.7109375" customWidth="1"/>
    <col min="4366" max="4369" width="3.28515625" customWidth="1"/>
    <col min="4370" max="4370" width="1.7109375" customWidth="1"/>
    <col min="4608" max="4608" width="21.7109375" customWidth="1"/>
    <col min="4609" max="4609" width="18.7109375" customWidth="1"/>
    <col min="4610" max="4610" width="16.5703125" customWidth="1"/>
    <col min="4611" max="4611" width="23.42578125" customWidth="1"/>
    <col min="4612" max="4612" width="19" customWidth="1"/>
    <col min="4613" max="4613" width="14" customWidth="1"/>
    <col min="4614" max="4618" width="11.85546875" customWidth="1"/>
    <col min="4619" max="4619" width="15.7109375" customWidth="1"/>
    <col min="4620" max="4620" width="5.28515625" customWidth="1"/>
    <col min="4621" max="4621" width="5.7109375" customWidth="1"/>
    <col min="4622" max="4625" width="3.28515625" customWidth="1"/>
    <col min="4626" max="4626" width="1.7109375" customWidth="1"/>
    <col min="4864" max="4864" width="21.7109375" customWidth="1"/>
    <col min="4865" max="4865" width="18.7109375" customWidth="1"/>
    <col min="4866" max="4866" width="16.5703125" customWidth="1"/>
    <col min="4867" max="4867" width="23.42578125" customWidth="1"/>
    <col min="4868" max="4868" width="19" customWidth="1"/>
    <col min="4869" max="4869" width="14" customWidth="1"/>
    <col min="4870" max="4874" width="11.85546875" customWidth="1"/>
    <col min="4875" max="4875" width="15.7109375" customWidth="1"/>
    <col min="4876" max="4876" width="5.28515625" customWidth="1"/>
    <col min="4877" max="4877" width="5.7109375" customWidth="1"/>
    <col min="4878" max="4881" width="3.28515625" customWidth="1"/>
    <col min="4882" max="4882" width="1.7109375" customWidth="1"/>
    <col min="5120" max="5120" width="21.7109375" customWidth="1"/>
    <col min="5121" max="5121" width="18.7109375" customWidth="1"/>
    <col min="5122" max="5122" width="16.5703125" customWidth="1"/>
    <col min="5123" max="5123" width="23.42578125" customWidth="1"/>
    <col min="5124" max="5124" width="19" customWidth="1"/>
    <col min="5125" max="5125" width="14" customWidth="1"/>
    <col min="5126" max="5130" width="11.85546875" customWidth="1"/>
    <col min="5131" max="5131" width="15.7109375" customWidth="1"/>
    <col min="5132" max="5132" width="5.28515625" customWidth="1"/>
    <col min="5133" max="5133" width="5.7109375" customWidth="1"/>
    <col min="5134" max="5137" width="3.28515625" customWidth="1"/>
    <col min="5138" max="5138" width="1.7109375" customWidth="1"/>
    <col min="5376" max="5376" width="21.7109375" customWidth="1"/>
    <col min="5377" max="5377" width="18.7109375" customWidth="1"/>
    <col min="5378" max="5378" width="16.5703125" customWidth="1"/>
    <col min="5379" max="5379" width="23.42578125" customWidth="1"/>
    <col min="5380" max="5380" width="19" customWidth="1"/>
    <col min="5381" max="5381" width="14" customWidth="1"/>
    <col min="5382" max="5386" width="11.85546875" customWidth="1"/>
    <col min="5387" max="5387" width="15.7109375" customWidth="1"/>
    <col min="5388" max="5388" width="5.28515625" customWidth="1"/>
    <col min="5389" max="5389" width="5.7109375" customWidth="1"/>
    <col min="5390" max="5393" width="3.28515625" customWidth="1"/>
    <col min="5394" max="5394" width="1.7109375" customWidth="1"/>
    <col min="5632" max="5632" width="21.7109375" customWidth="1"/>
    <col min="5633" max="5633" width="18.7109375" customWidth="1"/>
    <col min="5634" max="5634" width="16.5703125" customWidth="1"/>
    <col min="5635" max="5635" width="23.42578125" customWidth="1"/>
    <col min="5636" max="5636" width="19" customWidth="1"/>
    <col min="5637" max="5637" width="14" customWidth="1"/>
    <col min="5638" max="5642" width="11.85546875" customWidth="1"/>
    <col min="5643" max="5643" width="15.7109375" customWidth="1"/>
    <col min="5644" max="5644" width="5.28515625" customWidth="1"/>
    <col min="5645" max="5645" width="5.7109375" customWidth="1"/>
    <col min="5646" max="5649" width="3.28515625" customWidth="1"/>
    <col min="5650" max="5650" width="1.7109375" customWidth="1"/>
    <col min="5888" max="5888" width="21.7109375" customWidth="1"/>
    <col min="5889" max="5889" width="18.7109375" customWidth="1"/>
    <col min="5890" max="5890" width="16.5703125" customWidth="1"/>
    <col min="5891" max="5891" width="23.42578125" customWidth="1"/>
    <col min="5892" max="5892" width="19" customWidth="1"/>
    <col min="5893" max="5893" width="14" customWidth="1"/>
    <col min="5894" max="5898" width="11.85546875" customWidth="1"/>
    <col min="5899" max="5899" width="15.7109375" customWidth="1"/>
    <col min="5900" max="5900" width="5.28515625" customWidth="1"/>
    <col min="5901" max="5901" width="5.7109375" customWidth="1"/>
    <col min="5902" max="5905" width="3.28515625" customWidth="1"/>
    <col min="5906" max="5906" width="1.7109375" customWidth="1"/>
    <col min="6144" max="6144" width="21.7109375" customWidth="1"/>
    <col min="6145" max="6145" width="18.7109375" customWidth="1"/>
    <col min="6146" max="6146" width="16.5703125" customWidth="1"/>
    <col min="6147" max="6147" width="23.42578125" customWidth="1"/>
    <col min="6148" max="6148" width="19" customWidth="1"/>
    <col min="6149" max="6149" width="14" customWidth="1"/>
    <col min="6150" max="6154" width="11.85546875" customWidth="1"/>
    <col min="6155" max="6155" width="15.7109375" customWidth="1"/>
    <col min="6156" max="6156" width="5.28515625" customWidth="1"/>
    <col min="6157" max="6157" width="5.7109375" customWidth="1"/>
    <col min="6158" max="6161" width="3.28515625" customWidth="1"/>
    <col min="6162" max="6162" width="1.7109375" customWidth="1"/>
    <col min="6400" max="6400" width="21.7109375" customWidth="1"/>
    <col min="6401" max="6401" width="18.7109375" customWidth="1"/>
    <col min="6402" max="6402" width="16.5703125" customWidth="1"/>
    <col min="6403" max="6403" width="23.42578125" customWidth="1"/>
    <col min="6404" max="6404" width="19" customWidth="1"/>
    <col min="6405" max="6405" width="14" customWidth="1"/>
    <col min="6406" max="6410" width="11.85546875" customWidth="1"/>
    <col min="6411" max="6411" width="15.7109375" customWidth="1"/>
    <col min="6412" max="6412" width="5.28515625" customWidth="1"/>
    <col min="6413" max="6413" width="5.7109375" customWidth="1"/>
    <col min="6414" max="6417" width="3.28515625" customWidth="1"/>
    <col min="6418" max="6418" width="1.7109375" customWidth="1"/>
    <col min="6656" max="6656" width="21.7109375" customWidth="1"/>
    <col min="6657" max="6657" width="18.7109375" customWidth="1"/>
    <col min="6658" max="6658" width="16.5703125" customWidth="1"/>
    <col min="6659" max="6659" width="23.42578125" customWidth="1"/>
    <col min="6660" max="6660" width="19" customWidth="1"/>
    <col min="6661" max="6661" width="14" customWidth="1"/>
    <col min="6662" max="6666" width="11.85546875" customWidth="1"/>
    <col min="6667" max="6667" width="15.7109375" customWidth="1"/>
    <col min="6668" max="6668" width="5.28515625" customWidth="1"/>
    <col min="6669" max="6669" width="5.7109375" customWidth="1"/>
    <col min="6670" max="6673" width="3.28515625" customWidth="1"/>
    <col min="6674" max="6674" width="1.7109375" customWidth="1"/>
    <col min="6912" max="6912" width="21.7109375" customWidth="1"/>
    <col min="6913" max="6913" width="18.7109375" customWidth="1"/>
    <col min="6914" max="6914" width="16.5703125" customWidth="1"/>
    <col min="6915" max="6915" width="23.42578125" customWidth="1"/>
    <col min="6916" max="6916" width="19" customWidth="1"/>
    <col min="6917" max="6917" width="14" customWidth="1"/>
    <col min="6918" max="6922" width="11.85546875" customWidth="1"/>
    <col min="6923" max="6923" width="15.7109375" customWidth="1"/>
    <col min="6924" max="6924" width="5.28515625" customWidth="1"/>
    <col min="6925" max="6925" width="5.7109375" customWidth="1"/>
    <col min="6926" max="6929" width="3.28515625" customWidth="1"/>
    <col min="6930" max="6930" width="1.7109375" customWidth="1"/>
    <col min="7168" max="7168" width="21.7109375" customWidth="1"/>
    <col min="7169" max="7169" width="18.7109375" customWidth="1"/>
    <col min="7170" max="7170" width="16.5703125" customWidth="1"/>
    <col min="7171" max="7171" width="23.42578125" customWidth="1"/>
    <col min="7172" max="7172" width="19" customWidth="1"/>
    <col min="7173" max="7173" width="14" customWidth="1"/>
    <col min="7174" max="7178" width="11.85546875" customWidth="1"/>
    <col min="7179" max="7179" width="15.7109375" customWidth="1"/>
    <col min="7180" max="7180" width="5.28515625" customWidth="1"/>
    <col min="7181" max="7181" width="5.7109375" customWidth="1"/>
    <col min="7182" max="7185" width="3.28515625" customWidth="1"/>
    <col min="7186" max="7186" width="1.7109375" customWidth="1"/>
    <col min="7424" max="7424" width="21.7109375" customWidth="1"/>
    <col min="7425" max="7425" width="18.7109375" customWidth="1"/>
    <col min="7426" max="7426" width="16.5703125" customWidth="1"/>
    <col min="7427" max="7427" width="23.42578125" customWidth="1"/>
    <col min="7428" max="7428" width="19" customWidth="1"/>
    <col min="7429" max="7429" width="14" customWidth="1"/>
    <col min="7430" max="7434" width="11.85546875" customWidth="1"/>
    <col min="7435" max="7435" width="15.7109375" customWidth="1"/>
    <col min="7436" max="7436" width="5.28515625" customWidth="1"/>
    <col min="7437" max="7437" width="5.7109375" customWidth="1"/>
    <col min="7438" max="7441" width="3.28515625" customWidth="1"/>
    <col min="7442" max="7442" width="1.7109375" customWidth="1"/>
    <col min="7680" max="7680" width="21.7109375" customWidth="1"/>
    <col min="7681" max="7681" width="18.7109375" customWidth="1"/>
    <col min="7682" max="7682" width="16.5703125" customWidth="1"/>
    <col min="7683" max="7683" width="23.42578125" customWidth="1"/>
    <col min="7684" max="7684" width="19" customWidth="1"/>
    <col min="7685" max="7685" width="14" customWidth="1"/>
    <col min="7686" max="7690" width="11.85546875" customWidth="1"/>
    <col min="7691" max="7691" width="15.7109375" customWidth="1"/>
    <col min="7692" max="7692" width="5.28515625" customWidth="1"/>
    <col min="7693" max="7693" width="5.7109375" customWidth="1"/>
    <col min="7694" max="7697" width="3.28515625" customWidth="1"/>
    <col min="7698" max="7698" width="1.7109375" customWidth="1"/>
    <col min="7936" max="7936" width="21.7109375" customWidth="1"/>
    <col min="7937" max="7937" width="18.7109375" customWidth="1"/>
    <col min="7938" max="7938" width="16.5703125" customWidth="1"/>
    <col min="7939" max="7939" width="23.42578125" customWidth="1"/>
    <col min="7940" max="7940" width="19" customWidth="1"/>
    <col min="7941" max="7941" width="14" customWidth="1"/>
    <col min="7942" max="7946" width="11.85546875" customWidth="1"/>
    <col min="7947" max="7947" width="15.7109375" customWidth="1"/>
    <col min="7948" max="7948" width="5.28515625" customWidth="1"/>
    <col min="7949" max="7949" width="5.7109375" customWidth="1"/>
    <col min="7950" max="7953" width="3.28515625" customWidth="1"/>
    <col min="7954" max="7954" width="1.7109375" customWidth="1"/>
    <col min="8192" max="8192" width="21.7109375" customWidth="1"/>
    <col min="8193" max="8193" width="18.7109375" customWidth="1"/>
    <col min="8194" max="8194" width="16.5703125" customWidth="1"/>
    <col min="8195" max="8195" width="23.42578125" customWidth="1"/>
    <col min="8196" max="8196" width="19" customWidth="1"/>
    <col min="8197" max="8197" width="14" customWidth="1"/>
    <col min="8198" max="8202" width="11.85546875" customWidth="1"/>
    <col min="8203" max="8203" width="15.7109375" customWidth="1"/>
    <col min="8204" max="8204" width="5.28515625" customWidth="1"/>
    <col min="8205" max="8205" width="5.7109375" customWidth="1"/>
    <col min="8206" max="8209" width="3.28515625" customWidth="1"/>
    <col min="8210" max="8210" width="1.7109375" customWidth="1"/>
    <col min="8448" max="8448" width="21.7109375" customWidth="1"/>
    <col min="8449" max="8449" width="18.7109375" customWidth="1"/>
    <col min="8450" max="8450" width="16.5703125" customWidth="1"/>
    <col min="8451" max="8451" width="23.42578125" customWidth="1"/>
    <col min="8452" max="8452" width="19" customWidth="1"/>
    <col min="8453" max="8453" width="14" customWidth="1"/>
    <col min="8454" max="8458" width="11.85546875" customWidth="1"/>
    <col min="8459" max="8459" width="15.7109375" customWidth="1"/>
    <col min="8460" max="8460" width="5.28515625" customWidth="1"/>
    <col min="8461" max="8461" width="5.7109375" customWidth="1"/>
    <col min="8462" max="8465" width="3.28515625" customWidth="1"/>
    <col min="8466" max="8466" width="1.7109375" customWidth="1"/>
    <col min="8704" max="8704" width="21.7109375" customWidth="1"/>
    <col min="8705" max="8705" width="18.7109375" customWidth="1"/>
    <col min="8706" max="8706" width="16.5703125" customWidth="1"/>
    <col min="8707" max="8707" width="23.42578125" customWidth="1"/>
    <col min="8708" max="8708" width="19" customWidth="1"/>
    <col min="8709" max="8709" width="14" customWidth="1"/>
    <col min="8710" max="8714" width="11.85546875" customWidth="1"/>
    <col min="8715" max="8715" width="15.7109375" customWidth="1"/>
    <col min="8716" max="8716" width="5.28515625" customWidth="1"/>
    <col min="8717" max="8717" width="5.7109375" customWidth="1"/>
    <col min="8718" max="8721" width="3.28515625" customWidth="1"/>
    <col min="8722" max="8722" width="1.7109375" customWidth="1"/>
    <col min="8960" max="8960" width="21.7109375" customWidth="1"/>
    <col min="8961" max="8961" width="18.7109375" customWidth="1"/>
    <col min="8962" max="8962" width="16.5703125" customWidth="1"/>
    <col min="8963" max="8963" width="23.42578125" customWidth="1"/>
    <col min="8964" max="8964" width="19" customWidth="1"/>
    <col min="8965" max="8965" width="14" customWidth="1"/>
    <col min="8966" max="8970" width="11.85546875" customWidth="1"/>
    <col min="8971" max="8971" width="15.7109375" customWidth="1"/>
    <col min="8972" max="8972" width="5.28515625" customWidth="1"/>
    <col min="8973" max="8973" width="5.7109375" customWidth="1"/>
    <col min="8974" max="8977" width="3.28515625" customWidth="1"/>
    <col min="8978" max="8978" width="1.7109375" customWidth="1"/>
    <col min="9216" max="9216" width="21.7109375" customWidth="1"/>
    <col min="9217" max="9217" width="18.7109375" customWidth="1"/>
    <col min="9218" max="9218" width="16.5703125" customWidth="1"/>
    <col min="9219" max="9219" width="23.42578125" customWidth="1"/>
    <col min="9220" max="9220" width="19" customWidth="1"/>
    <col min="9221" max="9221" width="14" customWidth="1"/>
    <col min="9222" max="9226" width="11.85546875" customWidth="1"/>
    <col min="9227" max="9227" width="15.7109375" customWidth="1"/>
    <col min="9228" max="9228" width="5.28515625" customWidth="1"/>
    <col min="9229" max="9229" width="5.7109375" customWidth="1"/>
    <col min="9230" max="9233" width="3.28515625" customWidth="1"/>
    <col min="9234" max="9234" width="1.7109375" customWidth="1"/>
    <col min="9472" max="9472" width="21.7109375" customWidth="1"/>
    <col min="9473" max="9473" width="18.7109375" customWidth="1"/>
    <col min="9474" max="9474" width="16.5703125" customWidth="1"/>
    <col min="9475" max="9475" width="23.42578125" customWidth="1"/>
    <col min="9476" max="9476" width="19" customWidth="1"/>
    <col min="9477" max="9477" width="14" customWidth="1"/>
    <col min="9478" max="9482" width="11.85546875" customWidth="1"/>
    <col min="9483" max="9483" width="15.7109375" customWidth="1"/>
    <col min="9484" max="9484" width="5.28515625" customWidth="1"/>
    <col min="9485" max="9485" width="5.7109375" customWidth="1"/>
    <col min="9486" max="9489" width="3.28515625" customWidth="1"/>
    <col min="9490" max="9490" width="1.7109375" customWidth="1"/>
    <col min="9728" max="9728" width="21.7109375" customWidth="1"/>
    <col min="9729" max="9729" width="18.7109375" customWidth="1"/>
    <col min="9730" max="9730" width="16.5703125" customWidth="1"/>
    <col min="9731" max="9731" width="23.42578125" customWidth="1"/>
    <col min="9732" max="9732" width="19" customWidth="1"/>
    <col min="9733" max="9733" width="14" customWidth="1"/>
    <col min="9734" max="9738" width="11.85546875" customWidth="1"/>
    <col min="9739" max="9739" width="15.7109375" customWidth="1"/>
    <col min="9740" max="9740" width="5.28515625" customWidth="1"/>
    <col min="9741" max="9741" width="5.7109375" customWidth="1"/>
    <col min="9742" max="9745" width="3.28515625" customWidth="1"/>
    <col min="9746" max="9746" width="1.7109375" customWidth="1"/>
    <col min="9984" max="9984" width="21.7109375" customWidth="1"/>
    <col min="9985" max="9985" width="18.7109375" customWidth="1"/>
    <col min="9986" max="9986" width="16.5703125" customWidth="1"/>
    <col min="9987" max="9987" width="23.42578125" customWidth="1"/>
    <col min="9988" max="9988" width="19" customWidth="1"/>
    <col min="9989" max="9989" width="14" customWidth="1"/>
    <col min="9990" max="9994" width="11.85546875" customWidth="1"/>
    <col min="9995" max="9995" width="15.7109375" customWidth="1"/>
    <col min="9996" max="9996" width="5.28515625" customWidth="1"/>
    <col min="9997" max="9997" width="5.7109375" customWidth="1"/>
    <col min="9998" max="10001" width="3.28515625" customWidth="1"/>
    <col min="10002" max="10002" width="1.7109375" customWidth="1"/>
    <col min="10240" max="10240" width="21.7109375" customWidth="1"/>
    <col min="10241" max="10241" width="18.7109375" customWidth="1"/>
    <col min="10242" max="10242" width="16.5703125" customWidth="1"/>
    <col min="10243" max="10243" width="23.42578125" customWidth="1"/>
    <col min="10244" max="10244" width="19" customWidth="1"/>
    <col min="10245" max="10245" width="14" customWidth="1"/>
    <col min="10246" max="10250" width="11.85546875" customWidth="1"/>
    <col min="10251" max="10251" width="15.7109375" customWidth="1"/>
    <col min="10252" max="10252" width="5.28515625" customWidth="1"/>
    <col min="10253" max="10253" width="5.7109375" customWidth="1"/>
    <col min="10254" max="10257" width="3.28515625" customWidth="1"/>
    <col min="10258" max="10258" width="1.7109375" customWidth="1"/>
    <col min="10496" max="10496" width="21.7109375" customWidth="1"/>
    <col min="10497" max="10497" width="18.7109375" customWidth="1"/>
    <col min="10498" max="10498" width="16.5703125" customWidth="1"/>
    <col min="10499" max="10499" width="23.42578125" customWidth="1"/>
    <col min="10500" max="10500" width="19" customWidth="1"/>
    <col min="10501" max="10501" width="14" customWidth="1"/>
    <col min="10502" max="10506" width="11.85546875" customWidth="1"/>
    <col min="10507" max="10507" width="15.7109375" customWidth="1"/>
    <col min="10508" max="10508" width="5.28515625" customWidth="1"/>
    <col min="10509" max="10509" width="5.7109375" customWidth="1"/>
    <col min="10510" max="10513" width="3.28515625" customWidth="1"/>
    <col min="10514" max="10514" width="1.7109375" customWidth="1"/>
    <col min="10752" max="10752" width="21.7109375" customWidth="1"/>
    <col min="10753" max="10753" width="18.7109375" customWidth="1"/>
    <col min="10754" max="10754" width="16.5703125" customWidth="1"/>
    <col min="10755" max="10755" width="23.42578125" customWidth="1"/>
    <col min="10756" max="10756" width="19" customWidth="1"/>
    <col min="10757" max="10757" width="14" customWidth="1"/>
    <col min="10758" max="10762" width="11.85546875" customWidth="1"/>
    <col min="10763" max="10763" width="15.7109375" customWidth="1"/>
    <col min="10764" max="10764" width="5.28515625" customWidth="1"/>
    <col min="10765" max="10765" width="5.7109375" customWidth="1"/>
    <col min="10766" max="10769" width="3.28515625" customWidth="1"/>
    <col min="10770" max="10770" width="1.7109375" customWidth="1"/>
    <col min="11008" max="11008" width="21.7109375" customWidth="1"/>
    <col min="11009" max="11009" width="18.7109375" customWidth="1"/>
    <col min="11010" max="11010" width="16.5703125" customWidth="1"/>
    <col min="11011" max="11011" width="23.42578125" customWidth="1"/>
    <col min="11012" max="11012" width="19" customWidth="1"/>
    <col min="11013" max="11013" width="14" customWidth="1"/>
    <col min="11014" max="11018" width="11.85546875" customWidth="1"/>
    <col min="11019" max="11019" width="15.7109375" customWidth="1"/>
    <col min="11020" max="11020" width="5.28515625" customWidth="1"/>
    <col min="11021" max="11021" width="5.7109375" customWidth="1"/>
    <col min="11022" max="11025" width="3.28515625" customWidth="1"/>
    <col min="11026" max="11026" width="1.7109375" customWidth="1"/>
    <col min="11264" max="11264" width="21.7109375" customWidth="1"/>
    <col min="11265" max="11265" width="18.7109375" customWidth="1"/>
    <col min="11266" max="11266" width="16.5703125" customWidth="1"/>
    <col min="11267" max="11267" width="23.42578125" customWidth="1"/>
    <col min="11268" max="11268" width="19" customWidth="1"/>
    <col min="11269" max="11269" width="14" customWidth="1"/>
    <col min="11270" max="11274" width="11.85546875" customWidth="1"/>
    <col min="11275" max="11275" width="15.7109375" customWidth="1"/>
    <col min="11276" max="11276" width="5.28515625" customWidth="1"/>
    <col min="11277" max="11277" width="5.7109375" customWidth="1"/>
    <col min="11278" max="11281" width="3.28515625" customWidth="1"/>
    <col min="11282" max="11282" width="1.7109375" customWidth="1"/>
    <col min="11520" max="11520" width="21.7109375" customWidth="1"/>
    <col min="11521" max="11521" width="18.7109375" customWidth="1"/>
    <col min="11522" max="11522" width="16.5703125" customWidth="1"/>
    <col min="11523" max="11523" width="23.42578125" customWidth="1"/>
    <col min="11524" max="11524" width="19" customWidth="1"/>
    <col min="11525" max="11525" width="14" customWidth="1"/>
    <col min="11526" max="11530" width="11.85546875" customWidth="1"/>
    <col min="11531" max="11531" width="15.7109375" customWidth="1"/>
    <col min="11532" max="11532" width="5.28515625" customWidth="1"/>
    <col min="11533" max="11533" width="5.7109375" customWidth="1"/>
    <col min="11534" max="11537" width="3.28515625" customWidth="1"/>
    <col min="11538" max="11538" width="1.7109375" customWidth="1"/>
    <col min="11776" max="11776" width="21.7109375" customWidth="1"/>
    <col min="11777" max="11777" width="18.7109375" customWidth="1"/>
    <col min="11778" max="11778" width="16.5703125" customWidth="1"/>
    <col min="11779" max="11779" width="23.42578125" customWidth="1"/>
    <col min="11780" max="11780" width="19" customWidth="1"/>
    <col min="11781" max="11781" width="14" customWidth="1"/>
    <col min="11782" max="11786" width="11.85546875" customWidth="1"/>
    <col min="11787" max="11787" width="15.7109375" customWidth="1"/>
    <col min="11788" max="11788" width="5.28515625" customWidth="1"/>
    <col min="11789" max="11789" width="5.7109375" customWidth="1"/>
    <col min="11790" max="11793" width="3.28515625" customWidth="1"/>
    <col min="11794" max="11794" width="1.7109375" customWidth="1"/>
    <col min="12032" max="12032" width="21.7109375" customWidth="1"/>
    <col min="12033" max="12033" width="18.7109375" customWidth="1"/>
    <col min="12034" max="12034" width="16.5703125" customWidth="1"/>
    <col min="12035" max="12035" width="23.42578125" customWidth="1"/>
    <col min="12036" max="12036" width="19" customWidth="1"/>
    <col min="12037" max="12037" width="14" customWidth="1"/>
    <col min="12038" max="12042" width="11.85546875" customWidth="1"/>
    <col min="12043" max="12043" width="15.7109375" customWidth="1"/>
    <col min="12044" max="12044" width="5.28515625" customWidth="1"/>
    <col min="12045" max="12045" width="5.7109375" customWidth="1"/>
    <col min="12046" max="12049" width="3.28515625" customWidth="1"/>
    <col min="12050" max="12050" width="1.7109375" customWidth="1"/>
    <col min="12288" max="12288" width="21.7109375" customWidth="1"/>
    <col min="12289" max="12289" width="18.7109375" customWidth="1"/>
    <col min="12290" max="12290" width="16.5703125" customWidth="1"/>
    <col min="12291" max="12291" width="23.42578125" customWidth="1"/>
    <col min="12292" max="12292" width="19" customWidth="1"/>
    <col min="12293" max="12293" width="14" customWidth="1"/>
    <col min="12294" max="12298" width="11.85546875" customWidth="1"/>
    <col min="12299" max="12299" width="15.7109375" customWidth="1"/>
    <col min="12300" max="12300" width="5.28515625" customWidth="1"/>
    <col min="12301" max="12301" width="5.7109375" customWidth="1"/>
    <col min="12302" max="12305" width="3.28515625" customWidth="1"/>
    <col min="12306" max="12306" width="1.7109375" customWidth="1"/>
    <col min="12544" max="12544" width="21.7109375" customWidth="1"/>
    <col min="12545" max="12545" width="18.7109375" customWidth="1"/>
    <col min="12546" max="12546" width="16.5703125" customWidth="1"/>
    <col min="12547" max="12547" width="23.42578125" customWidth="1"/>
    <col min="12548" max="12548" width="19" customWidth="1"/>
    <col min="12549" max="12549" width="14" customWidth="1"/>
    <col min="12550" max="12554" width="11.85546875" customWidth="1"/>
    <col min="12555" max="12555" width="15.7109375" customWidth="1"/>
    <col min="12556" max="12556" width="5.28515625" customWidth="1"/>
    <col min="12557" max="12557" width="5.7109375" customWidth="1"/>
    <col min="12558" max="12561" width="3.28515625" customWidth="1"/>
    <col min="12562" max="12562" width="1.7109375" customWidth="1"/>
    <col min="12800" max="12800" width="21.7109375" customWidth="1"/>
    <col min="12801" max="12801" width="18.7109375" customWidth="1"/>
    <col min="12802" max="12802" width="16.5703125" customWidth="1"/>
    <col min="12803" max="12803" width="23.42578125" customWidth="1"/>
    <col min="12804" max="12804" width="19" customWidth="1"/>
    <col min="12805" max="12805" width="14" customWidth="1"/>
    <col min="12806" max="12810" width="11.85546875" customWidth="1"/>
    <col min="12811" max="12811" width="15.7109375" customWidth="1"/>
    <col min="12812" max="12812" width="5.28515625" customWidth="1"/>
    <col min="12813" max="12813" width="5.7109375" customWidth="1"/>
    <col min="12814" max="12817" width="3.28515625" customWidth="1"/>
    <col min="12818" max="12818" width="1.7109375" customWidth="1"/>
    <col min="13056" max="13056" width="21.7109375" customWidth="1"/>
    <col min="13057" max="13057" width="18.7109375" customWidth="1"/>
    <col min="13058" max="13058" width="16.5703125" customWidth="1"/>
    <col min="13059" max="13059" width="23.42578125" customWidth="1"/>
    <col min="13060" max="13060" width="19" customWidth="1"/>
    <col min="13061" max="13061" width="14" customWidth="1"/>
    <col min="13062" max="13066" width="11.85546875" customWidth="1"/>
    <col min="13067" max="13067" width="15.7109375" customWidth="1"/>
    <col min="13068" max="13068" width="5.28515625" customWidth="1"/>
    <col min="13069" max="13069" width="5.7109375" customWidth="1"/>
    <col min="13070" max="13073" width="3.28515625" customWidth="1"/>
    <col min="13074" max="13074" width="1.7109375" customWidth="1"/>
    <col min="13312" max="13312" width="21.7109375" customWidth="1"/>
    <col min="13313" max="13313" width="18.7109375" customWidth="1"/>
    <col min="13314" max="13314" width="16.5703125" customWidth="1"/>
    <col min="13315" max="13315" width="23.42578125" customWidth="1"/>
    <col min="13316" max="13316" width="19" customWidth="1"/>
    <col min="13317" max="13317" width="14" customWidth="1"/>
    <col min="13318" max="13322" width="11.85546875" customWidth="1"/>
    <col min="13323" max="13323" width="15.7109375" customWidth="1"/>
    <col min="13324" max="13324" width="5.28515625" customWidth="1"/>
    <col min="13325" max="13325" width="5.7109375" customWidth="1"/>
    <col min="13326" max="13329" width="3.28515625" customWidth="1"/>
    <col min="13330" max="13330" width="1.7109375" customWidth="1"/>
    <col min="13568" max="13568" width="21.7109375" customWidth="1"/>
    <col min="13569" max="13569" width="18.7109375" customWidth="1"/>
    <col min="13570" max="13570" width="16.5703125" customWidth="1"/>
    <col min="13571" max="13571" width="23.42578125" customWidth="1"/>
    <col min="13572" max="13572" width="19" customWidth="1"/>
    <col min="13573" max="13573" width="14" customWidth="1"/>
    <col min="13574" max="13578" width="11.85546875" customWidth="1"/>
    <col min="13579" max="13579" width="15.7109375" customWidth="1"/>
    <col min="13580" max="13580" width="5.28515625" customWidth="1"/>
    <col min="13581" max="13581" width="5.7109375" customWidth="1"/>
    <col min="13582" max="13585" width="3.28515625" customWidth="1"/>
    <col min="13586" max="13586" width="1.7109375" customWidth="1"/>
    <col min="13824" max="13824" width="21.7109375" customWidth="1"/>
    <col min="13825" max="13825" width="18.7109375" customWidth="1"/>
    <col min="13826" max="13826" width="16.5703125" customWidth="1"/>
    <col min="13827" max="13827" width="23.42578125" customWidth="1"/>
    <col min="13828" max="13828" width="19" customWidth="1"/>
    <col min="13829" max="13829" width="14" customWidth="1"/>
    <col min="13830" max="13834" width="11.85546875" customWidth="1"/>
    <col min="13835" max="13835" width="15.7109375" customWidth="1"/>
    <col min="13836" max="13836" width="5.28515625" customWidth="1"/>
    <col min="13837" max="13837" width="5.7109375" customWidth="1"/>
    <col min="13838" max="13841" width="3.28515625" customWidth="1"/>
    <col min="13842" max="13842" width="1.7109375" customWidth="1"/>
    <col min="14080" max="14080" width="21.7109375" customWidth="1"/>
    <col min="14081" max="14081" width="18.7109375" customWidth="1"/>
    <col min="14082" max="14082" width="16.5703125" customWidth="1"/>
    <col min="14083" max="14083" width="23.42578125" customWidth="1"/>
    <col min="14084" max="14084" width="19" customWidth="1"/>
    <col min="14085" max="14085" width="14" customWidth="1"/>
    <col min="14086" max="14090" width="11.85546875" customWidth="1"/>
    <col min="14091" max="14091" width="15.7109375" customWidth="1"/>
    <col min="14092" max="14092" width="5.28515625" customWidth="1"/>
    <col min="14093" max="14093" width="5.7109375" customWidth="1"/>
    <col min="14094" max="14097" width="3.28515625" customWidth="1"/>
    <col min="14098" max="14098" width="1.7109375" customWidth="1"/>
    <col min="14336" max="14336" width="21.7109375" customWidth="1"/>
    <col min="14337" max="14337" width="18.7109375" customWidth="1"/>
    <col min="14338" max="14338" width="16.5703125" customWidth="1"/>
    <col min="14339" max="14339" width="23.42578125" customWidth="1"/>
    <col min="14340" max="14340" width="19" customWidth="1"/>
    <col min="14341" max="14341" width="14" customWidth="1"/>
    <col min="14342" max="14346" width="11.85546875" customWidth="1"/>
    <col min="14347" max="14347" width="15.7109375" customWidth="1"/>
    <col min="14348" max="14348" width="5.28515625" customWidth="1"/>
    <col min="14349" max="14349" width="5.7109375" customWidth="1"/>
    <col min="14350" max="14353" width="3.28515625" customWidth="1"/>
    <col min="14354" max="14354" width="1.7109375" customWidth="1"/>
    <col min="14592" max="14592" width="21.7109375" customWidth="1"/>
    <col min="14593" max="14593" width="18.7109375" customWidth="1"/>
    <col min="14594" max="14594" width="16.5703125" customWidth="1"/>
    <col min="14595" max="14595" width="23.42578125" customWidth="1"/>
    <col min="14596" max="14596" width="19" customWidth="1"/>
    <col min="14597" max="14597" width="14" customWidth="1"/>
    <col min="14598" max="14602" width="11.85546875" customWidth="1"/>
    <col min="14603" max="14603" width="15.7109375" customWidth="1"/>
    <col min="14604" max="14604" width="5.28515625" customWidth="1"/>
    <col min="14605" max="14605" width="5.7109375" customWidth="1"/>
    <col min="14606" max="14609" width="3.28515625" customWidth="1"/>
    <col min="14610" max="14610" width="1.7109375" customWidth="1"/>
    <col min="14848" max="14848" width="21.7109375" customWidth="1"/>
    <col min="14849" max="14849" width="18.7109375" customWidth="1"/>
    <col min="14850" max="14850" width="16.5703125" customWidth="1"/>
    <col min="14851" max="14851" width="23.42578125" customWidth="1"/>
    <col min="14852" max="14852" width="19" customWidth="1"/>
    <col min="14853" max="14853" width="14" customWidth="1"/>
    <col min="14854" max="14858" width="11.85546875" customWidth="1"/>
    <col min="14859" max="14859" width="15.7109375" customWidth="1"/>
    <col min="14860" max="14860" width="5.28515625" customWidth="1"/>
    <col min="14861" max="14861" width="5.7109375" customWidth="1"/>
    <col min="14862" max="14865" width="3.28515625" customWidth="1"/>
    <col min="14866" max="14866" width="1.7109375" customWidth="1"/>
    <col min="15104" max="15104" width="21.7109375" customWidth="1"/>
    <col min="15105" max="15105" width="18.7109375" customWidth="1"/>
    <col min="15106" max="15106" width="16.5703125" customWidth="1"/>
    <col min="15107" max="15107" width="23.42578125" customWidth="1"/>
    <col min="15108" max="15108" width="19" customWidth="1"/>
    <col min="15109" max="15109" width="14" customWidth="1"/>
    <col min="15110" max="15114" width="11.85546875" customWidth="1"/>
    <col min="15115" max="15115" width="15.7109375" customWidth="1"/>
    <col min="15116" max="15116" width="5.28515625" customWidth="1"/>
    <col min="15117" max="15117" width="5.7109375" customWidth="1"/>
    <col min="15118" max="15121" width="3.28515625" customWidth="1"/>
    <col min="15122" max="15122" width="1.7109375" customWidth="1"/>
    <col min="15360" max="15360" width="21.7109375" customWidth="1"/>
    <col min="15361" max="15361" width="18.7109375" customWidth="1"/>
    <col min="15362" max="15362" width="16.5703125" customWidth="1"/>
    <col min="15363" max="15363" width="23.42578125" customWidth="1"/>
    <col min="15364" max="15364" width="19" customWidth="1"/>
    <col min="15365" max="15365" width="14" customWidth="1"/>
    <col min="15366" max="15370" width="11.85546875" customWidth="1"/>
    <col min="15371" max="15371" width="15.7109375" customWidth="1"/>
    <col min="15372" max="15372" width="5.28515625" customWidth="1"/>
    <col min="15373" max="15373" width="5.7109375" customWidth="1"/>
    <col min="15374" max="15377" width="3.28515625" customWidth="1"/>
    <col min="15378" max="15378" width="1.7109375" customWidth="1"/>
    <col min="15616" max="15616" width="21.7109375" customWidth="1"/>
    <col min="15617" max="15617" width="18.7109375" customWidth="1"/>
    <col min="15618" max="15618" width="16.5703125" customWidth="1"/>
    <col min="15619" max="15619" width="23.42578125" customWidth="1"/>
    <col min="15620" max="15620" width="19" customWidth="1"/>
    <col min="15621" max="15621" width="14" customWidth="1"/>
    <col min="15622" max="15626" width="11.85546875" customWidth="1"/>
    <col min="15627" max="15627" width="15.7109375" customWidth="1"/>
    <col min="15628" max="15628" width="5.28515625" customWidth="1"/>
    <col min="15629" max="15629" width="5.7109375" customWidth="1"/>
    <col min="15630" max="15633" width="3.28515625" customWidth="1"/>
    <col min="15634" max="15634" width="1.7109375" customWidth="1"/>
    <col min="15872" max="15872" width="21.7109375" customWidth="1"/>
    <col min="15873" max="15873" width="18.7109375" customWidth="1"/>
    <col min="15874" max="15874" width="16.5703125" customWidth="1"/>
    <col min="15875" max="15875" width="23.42578125" customWidth="1"/>
    <col min="15876" max="15876" width="19" customWidth="1"/>
    <col min="15877" max="15877" width="14" customWidth="1"/>
    <col min="15878" max="15882" width="11.85546875" customWidth="1"/>
    <col min="15883" max="15883" width="15.7109375" customWidth="1"/>
    <col min="15884" max="15884" width="5.28515625" customWidth="1"/>
    <col min="15885" max="15885" width="5.7109375" customWidth="1"/>
    <col min="15886" max="15889" width="3.28515625" customWidth="1"/>
    <col min="15890" max="15890" width="1.7109375" customWidth="1"/>
    <col min="16128" max="16128" width="21.7109375" customWidth="1"/>
    <col min="16129" max="16129" width="18.7109375" customWidth="1"/>
    <col min="16130" max="16130" width="16.5703125" customWidth="1"/>
    <col min="16131" max="16131" width="23.42578125" customWidth="1"/>
    <col min="16132" max="16132" width="19" customWidth="1"/>
    <col min="16133" max="16133" width="14" customWidth="1"/>
    <col min="16134" max="16138" width="11.85546875" customWidth="1"/>
    <col min="16139" max="16139" width="15.7109375" customWidth="1"/>
    <col min="16140" max="16140" width="5.28515625" customWidth="1"/>
    <col min="16141" max="16141" width="5.7109375" customWidth="1"/>
    <col min="16142" max="16145" width="3.28515625" customWidth="1"/>
    <col min="16146" max="16146" width="1.7109375" customWidth="1"/>
  </cols>
  <sheetData>
    <row r="1" spans="1:18" s="3" customFormat="1" ht="15.75" x14ac:dyDescent="0.25">
      <c r="A1" s="1" t="s">
        <v>0</v>
      </c>
      <c r="B1" s="1" t="s">
        <v>1</v>
      </c>
      <c r="C1" s="1"/>
      <c r="D1" s="2"/>
      <c r="E1" s="2"/>
      <c r="F1" s="56"/>
      <c r="G1" s="56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3" customFormat="1" ht="15.75" x14ac:dyDescent="0.25">
      <c r="A2" s="1" t="s">
        <v>2</v>
      </c>
      <c r="B2" s="1" t="s">
        <v>1</v>
      </c>
      <c r="C2" s="1"/>
      <c r="D2" s="1"/>
      <c r="E2" s="2"/>
      <c r="F2" s="56"/>
      <c r="G2" s="56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15.75" x14ac:dyDescent="0.25">
      <c r="A3" s="211" t="s">
        <v>2</v>
      </c>
      <c r="B3" s="211" t="s">
        <v>104</v>
      </c>
      <c r="C3" s="211"/>
      <c r="D3" s="211"/>
      <c r="E3" s="2"/>
      <c r="F3" s="56"/>
      <c r="G3" s="57"/>
      <c r="H3" s="4"/>
      <c r="I3" s="4"/>
      <c r="J3" s="2"/>
      <c r="K3" s="2"/>
      <c r="L3" s="2"/>
      <c r="M3" s="2"/>
      <c r="N3" s="2"/>
      <c r="O3" s="2"/>
      <c r="P3" s="2"/>
      <c r="Q3" s="2"/>
      <c r="R3" s="2"/>
    </row>
    <row r="4" spans="1:18" s="3" customFormat="1" ht="15.75" x14ac:dyDescent="0.25">
      <c r="A4" s="4" t="s">
        <v>3</v>
      </c>
      <c r="B4" s="4" t="s">
        <v>4</v>
      </c>
      <c r="C4" s="4"/>
      <c r="D4" s="4"/>
      <c r="E4" s="2"/>
      <c r="F4" s="56"/>
      <c r="G4" s="57"/>
      <c r="H4" s="4"/>
      <c r="I4" s="4"/>
      <c r="J4" s="2"/>
      <c r="K4" s="2"/>
      <c r="L4" s="2"/>
      <c r="M4" s="2"/>
      <c r="N4" s="2"/>
      <c r="O4" s="2"/>
      <c r="P4" s="2"/>
      <c r="Q4" s="2"/>
      <c r="R4" s="2"/>
    </row>
    <row r="5" spans="1:18" s="3" customFormat="1" ht="15.75" x14ac:dyDescent="0.25">
      <c r="A5" s="4" t="s">
        <v>5</v>
      </c>
      <c r="B5" s="4" t="s">
        <v>6</v>
      </c>
      <c r="C5" s="4"/>
      <c r="D5" s="4"/>
      <c r="E5" s="2"/>
      <c r="F5" s="56"/>
      <c r="G5" s="57"/>
      <c r="H5" s="4"/>
      <c r="I5" s="4"/>
      <c r="J5" s="2"/>
      <c r="K5" s="2"/>
      <c r="L5" s="2"/>
      <c r="M5" s="2"/>
      <c r="N5" s="2"/>
      <c r="O5" s="2"/>
      <c r="P5" s="2"/>
      <c r="Q5" s="2"/>
      <c r="R5" s="2"/>
    </row>
    <row r="6" spans="1:18" s="3" customFormat="1" ht="15.75" x14ac:dyDescent="0.25">
      <c r="A6" s="4" t="s">
        <v>7</v>
      </c>
      <c r="B6" s="367" t="s">
        <v>69</v>
      </c>
      <c r="C6" s="367"/>
      <c r="D6" s="367"/>
      <c r="E6" s="2"/>
      <c r="F6" s="56"/>
      <c r="G6" s="367"/>
      <c r="H6" s="367"/>
      <c r="I6" s="367"/>
      <c r="J6" s="2"/>
      <c r="K6" s="2"/>
      <c r="L6" s="2"/>
      <c r="M6" s="2"/>
      <c r="N6" s="2"/>
      <c r="O6" s="2"/>
      <c r="P6" s="2"/>
      <c r="Q6" s="2"/>
      <c r="R6" s="2"/>
    </row>
    <row r="7" spans="1:18" s="3" customFormat="1" ht="15.75" x14ac:dyDescent="0.25">
      <c r="A7" s="4" t="s">
        <v>8</v>
      </c>
      <c r="B7" s="367" t="s">
        <v>70</v>
      </c>
      <c r="C7" s="367"/>
      <c r="D7" s="367"/>
      <c r="E7" s="2"/>
      <c r="F7" s="56"/>
      <c r="G7" s="367"/>
      <c r="H7" s="367"/>
      <c r="I7" s="367"/>
      <c r="J7" s="2"/>
      <c r="K7" s="2"/>
      <c r="L7" s="2"/>
      <c r="M7" s="2"/>
      <c r="N7" s="2"/>
      <c r="O7" s="2"/>
      <c r="P7" s="2"/>
      <c r="Q7" s="2"/>
      <c r="R7" s="2"/>
    </row>
    <row r="8" spans="1:18" s="3" customFormat="1" ht="15.75" x14ac:dyDescent="0.25">
      <c r="A8" s="210"/>
      <c r="B8" s="212"/>
      <c r="C8" s="212"/>
      <c r="D8" s="5"/>
      <c r="E8" s="2"/>
      <c r="F8" s="56"/>
      <c r="G8" s="58"/>
      <c r="H8" s="5"/>
      <c r="I8" s="5"/>
      <c r="J8" s="2"/>
      <c r="K8" s="2"/>
      <c r="L8" s="167" t="s">
        <v>112</v>
      </c>
      <c r="M8" s="2"/>
      <c r="N8" s="2"/>
      <c r="O8" s="2"/>
      <c r="P8" s="2"/>
      <c r="Q8" s="2"/>
      <c r="R8" s="2"/>
    </row>
    <row r="9" spans="1:18" s="3" customFormat="1" ht="15.75" x14ac:dyDescent="0.25">
      <c r="A9" s="368"/>
      <c r="B9" s="368"/>
      <c r="C9" s="5"/>
      <c r="D9" s="5"/>
      <c r="E9" s="2"/>
      <c r="F9" s="56"/>
      <c r="G9" s="58"/>
      <c r="H9" s="5"/>
      <c r="I9" s="5"/>
      <c r="J9" s="2"/>
      <c r="K9" s="2"/>
      <c r="L9" s="2"/>
      <c r="M9" s="2"/>
      <c r="N9" s="2"/>
      <c r="O9" s="2"/>
      <c r="P9" s="2"/>
      <c r="Q9" s="2"/>
      <c r="R9" s="2"/>
    </row>
    <row r="10" spans="1:18" s="3" customFormat="1" ht="15.75" x14ac:dyDescent="0.25">
      <c r="A10" s="5"/>
      <c r="B10" s="5"/>
      <c r="C10" s="5"/>
      <c r="D10" s="5"/>
      <c r="E10" s="5"/>
      <c r="F10" s="58"/>
      <c r="G10" s="58"/>
      <c r="H10" s="6"/>
      <c r="I10" s="6"/>
      <c r="J10" s="6"/>
      <c r="K10" s="6"/>
      <c r="L10" s="6"/>
      <c r="M10" s="2"/>
      <c r="N10" s="2"/>
      <c r="O10" s="2"/>
      <c r="P10" s="2"/>
      <c r="Q10" s="2"/>
      <c r="R10" s="2"/>
    </row>
    <row r="11" spans="1:18" ht="16.5" thickBot="1" x14ac:dyDescent="0.3">
      <c r="A11" s="250" t="s">
        <v>9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</row>
    <row r="12" spans="1:18" ht="16.5" thickTop="1" x14ac:dyDescent="0.25">
      <c r="A12" s="266" t="s">
        <v>10</v>
      </c>
      <c r="B12" s="267" t="s">
        <v>11</v>
      </c>
      <c r="C12" s="267"/>
      <c r="D12" s="268" t="s">
        <v>12</v>
      </c>
      <c r="E12" s="268" t="s">
        <v>13</v>
      </c>
      <c r="F12" s="269" t="s">
        <v>14</v>
      </c>
      <c r="G12" s="269" t="s">
        <v>15</v>
      </c>
      <c r="H12" s="268" t="s">
        <v>16</v>
      </c>
      <c r="I12" s="268"/>
      <c r="J12" s="268"/>
      <c r="K12" s="268"/>
      <c r="L12" s="267" t="s">
        <v>17</v>
      </c>
      <c r="M12" s="267" t="s">
        <v>18</v>
      </c>
      <c r="N12" s="267"/>
      <c r="O12" s="267"/>
      <c r="P12" s="267"/>
      <c r="Q12" s="267"/>
      <c r="R12" s="327"/>
    </row>
    <row r="13" spans="1:18" ht="15.75" x14ac:dyDescent="0.25">
      <c r="A13" s="223"/>
      <c r="B13" s="224"/>
      <c r="C13" s="224"/>
      <c r="D13" s="214"/>
      <c r="E13" s="214"/>
      <c r="F13" s="270"/>
      <c r="G13" s="270"/>
      <c r="H13" s="197" t="s">
        <v>19</v>
      </c>
      <c r="I13" s="197" t="s">
        <v>20</v>
      </c>
      <c r="J13" s="197" t="s">
        <v>21</v>
      </c>
      <c r="K13" s="197" t="s">
        <v>22</v>
      </c>
      <c r="L13" s="224"/>
      <c r="M13" s="224"/>
      <c r="N13" s="224"/>
      <c r="O13" s="224"/>
      <c r="P13" s="224"/>
      <c r="Q13" s="224"/>
      <c r="R13" s="328"/>
    </row>
    <row r="14" spans="1:18" ht="111" customHeight="1" thickBot="1" x14ac:dyDescent="0.3">
      <c r="A14" s="191" t="s">
        <v>61</v>
      </c>
      <c r="B14" s="331" t="s">
        <v>68</v>
      </c>
      <c r="C14" s="332"/>
      <c r="D14" s="55" t="s">
        <v>98</v>
      </c>
      <c r="E14" s="155" t="s">
        <v>101</v>
      </c>
      <c r="F14" s="156">
        <v>5</v>
      </c>
      <c r="G14" s="156">
        <v>8</v>
      </c>
      <c r="H14" s="139">
        <v>2</v>
      </c>
      <c r="I14" s="139">
        <v>2</v>
      </c>
      <c r="J14" s="139">
        <v>2</v>
      </c>
      <c r="K14" s="139">
        <v>2</v>
      </c>
      <c r="L14" s="208">
        <v>18178878</v>
      </c>
      <c r="M14" s="329"/>
      <c r="N14" s="329"/>
      <c r="O14" s="329"/>
      <c r="P14" s="329"/>
      <c r="Q14" s="329"/>
      <c r="R14" s="330"/>
    </row>
    <row r="15" spans="1:18" ht="16.5" thickTop="1" x14ac:dyDescent="0.25">
      <c r="A15" s="153"/>
      <c r="B15" s="153"/>
      <c r="C15" s="153"/>
      <c r="D15" s="153"/>
      <c r="E15" s="153"/>
      <c r="F15" s="154"/>
      <c r="G15" s="154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</row>
    <row r="16" spans="1:18" ht="15.75" x14ac:dyDescent="0.25">
      <c r="A16" s="157" t="s">
        <v>25</v>
      </c>
      <c r="B16" s="158"/>
      <c r="C16" s="158"/>
      <c r="D16" s="158"/>
      <c r="E16" s="158"/>
      <c r="F16" s="159"/>
      <c r="G16" s="159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60"/>
    </row>
    <row r="17" spans="1:18" ht="15.75" x14ac:dyDescent="0.25">
      <c r="A17" s="231" t="s">
        <v>26</v>
      </c>
      <c r="B17" s="263"/>
      <c r="C17" s="237" t="s">
        <v>27</v>
      </c>
      <c r="D17" s="237" t="s">
        <v>28</v>
      </c>
      <c r="E17" s="237"/>
      <c r="F17" s="237"/>
      <c r="G17" s="237"/>
      <c r="H17" s="237" t="s">
        <v>29</v>
      </c>
      <c r="I17" s="237"/>
      <c r="J17" s="237"/>
      <c r="K17" s="237"/>
      <c r="L17" s="264" t="s">
        <v>30</v>
      </c>
      <c r="M17" s="237" t="s">
        <v>31</v>
      </c>
      <c r="N17" s="237"/>
      <c r="O17" s="237"/>
      <c r="P17" s="237"/>
      <c r="Q17" s="237"/>
      <c r="R17" s="265"/>
    </row>
    <row r="18" spans="1:18" ht="45" x14ac:dyDescent="0.25">
      <c r="A18" s="225"/>
      <c r="B18" s="226"/>
      <c r="C18" s="227"/>
      <c r="D18" s="193" t="s">
        <v>32</v>
      </c>
      <c r="E18" s="193" t="s">
        <v>33</v>
      </c>
      <c r="F18" s="194" t="s">
        <v>34</v>
      </c>
      <c r="G18" s="194" t="s">
        <v>35</v>
      </c>
      <c r="H18" s="193" t="s">
        <v>19</v>
      </c>
      <c r="I18" s="193" t="s">
        <v>20</v>
      </c>
      <c r="J18" s="193" t="s">
        <v>21</v>
      </c>
      <c r="K18" s="193" t="s">
        <v>22</v>
      </c>
      <c r="L18" s="229"/>
      <c r="M18" s="195" t="s">
        <v>36</v>
      </c>
      <c r="N18" s="195" t="s">
        <v>37</v>
      </c>
      <c r="O18" s="195" t="s">
        <v>38</v>
      </c>
      <c r="P18" s="195" t="s">
        <v>39</v>
      </c>
      <c r="Q18" s="195" t="s">
        <v>40</v>
      </c>
      <c r="R18" s="196" t="s">
        <v>41</v>
      </c>
    </row>
    <row r="19" spans="1:18" s="37" customFormat="1" ht="31.5" customHeight="1" x14ac:dyDescent="0.25">
      <c r="A19" s="374" t="s">
        <v>87</v>
      </c>
      <c r="B19" s="375"/>
      <c r="C19" s="277">
        <f>SUM(G19:G22)</f>
        <v>1467590</v>
      </c>
      <c r="D19" s="129" t="s">
        <v>46</v>
      </c>
      <c r="E19" s="110">
        <v>1</v>
      </c>
      <c r="F19" s="130">
        <v>75000</v>
      </c>
      <c r="G19" s="26">
        <f t="shared" ref="G19:G24" si="0">+F19*E19</f>
        <v>75000</v>
      </c>
      <c r="H19" s="169">
        <f>+G19</f>
        <v>75000</v>
      </c>
      <c r="I19" s="111"/>
      <c r="J19" s="111"/>
      <c r="K19" s="111"/>
      <c r="L19" s="286" t="s">
        <v>42</v>
      </c>
      <c r="M19" s="110">
        <v>1</v>
      </c>
      <c r="N19" s="110">
        <v>3</v>
      </c>
      <c r="O19" s="110">
        <v>2</v>
      </c>
      <c r="P19" s="110">
        <v>4</v>
      </c>
      <c r="Q19" s="110">
        <v>1</v>
      </c>
      <c r="R19" s="112"/>
    </row>
    <row r="20" spans="1:18" s="37" customFormat="1" ht="15.75" x14ac:dyDescent="0.25">
      <c r="A20" s="280"/>
      <c r="B20" s="376"/>
      <c r="C20" s="278"/>
      <c r="D20" s="18" t="s">
        <v>48</v>
      </c>
      <c r="E20" s="19">
        <v>5</v>
      </c>
      <c r="F20" s="54">
        <v>40000</v>
      </c>
      <c r="G20" s="26">
        <f t="shared" si="0"/>
        <v>200000</v>
      </c>
      <c r="H20" s="169">
        <f t="shared" ref="H20" si="1">+G20</f>
        <v>200000</v>
      </c>
      <c r="I20" s="21"/>
      <c r="J20" s="21"/>
      <c r="K20" s="21"/>
      <c r="L20" s="287"/>
      <c r="M20" s="110">
        <v>1</v>
      </c>
      <c r="N20" s="19">
        <v>3</v>
      </c>
      <c r="O20" s="19">
        <v>2</v>
      </c>
      <c r="P20" s="19">
        <v>4</v>
      </c>
      <c r="Q20" s="19">
        <v>1</v>
      </c>
      <c r="R20" s="48"/>
    </row>
    <row r="21" spans="1:18" s="37" customFormat="1" ht="15.75" x14ac:dyDescent="0.25">
      <c r="A21" s="280"/>
      <c r="B21" s="376"/>
      <c r="C21" s="278"/>
      <c r="D21" s="18" t="s">
        <v>47</v>
      </c>
      <c r="E21" s="19">
        <v>1</v>
      </c>
      <c r="F21" s="54">
        <v>397530</v>
      </c>
      <c r="G21" s="26">
        <f>F21</f>
        <v>397530</v>
      </c>
      <c r="H21" s="169">
        <f>G21</f>
        <v>397530</v>
      </c>
      <c r="I21" s="21"/>
      <c r="J21" s="21"/>
      <c r="K21" s="21"/>
      <c r="L21" s="287"/>
      <c r="M21" s="110">
        <v>1</v>
      </c>
      <c r="N21" s="19">
        <v>2</v>
      </c>
      <c r="O21" s="19">
        <v>2</v>
      </c>
      <c r="P21" s="19">
        <v>3</v>
      </c>
      <c r="Q21" s="19">
        <v>2</v>
      </c>
      <c r="R21" s="48"/>
    </row>
    <row r="22" spans="1:18" ht="16.5" thickBot="1" x14ac:dyDescent="0.3">
      <c r="A22" s="282"/>
      <c r="B22" s="377"/>
      <c r="C22" s="279"/>
      <c r="D22" s="113" t="s">
        <v>49</v>
      </c>
      <c r="E22" s="114">
        <v>5</v>
      </c>
      <c r="F22" s="172">
        <v>159012</v>
      </c>
      <c r="G22" s="126">
        <f>F22*5</f>
        <v>795060</v>
      </c>
      <c r="H22" s="190">
        <f>F22*5</f>
        <v>795060</v>
      </c>
      <c r="I22" s="116"/>
      <c r="J22" s="116"/>
      <c r="K22" s="116"/>
      <c r="L22" s="305"/>
      <c r="M22" s="110">
        <v>1</v>
      </c>
      <c r="N22" s="114">
        <v>2</v>
      </c>
      <c r="O22" s="114">
        <v>2</v>
      </c>
      <c r="P22" s="114">
        <v>3</v>
      </c>
      <c r="Q22" s="114">
        <v>2</v>
      </c>
      <c r="R22" s="117"/>
    </row>
    <row r="23" spans="1:18" ht="32.25" customHeight="1" thickTop="1" x14ac:dyDescent="0.25">
      <c r="A23" s="280" t="s">
        <v>83</v>
      </c>
      <c r="B23" s="281"/>
      <c r="C23" s="284">
        <f>SUM(G23:G26)</f>
        <v>342333</v>
      </c>
      <c r="D23" s="103" t="s">
        <v>46</v>
      </c>
      <c r="E23" s="170">
        <v>1</v>
      </c>
      <c r="F23" s="171">
        <v>90000</v>
      </c>
      <c r="G23" s="62">
        <f t="shared" si="0"/>
        <v>90000</v>
      </c>
      <c r="H23" s="41"/>
      <c r="I23" s="43"/>
      <c r="J23" s="43">
        <v>90000</v>
      </c>
      <c r="K23" s="43"/>
      <c r="L23" s="342" t="s">
        <v>42</v>
      </c>
      <c r="M23" s="110">
        <v>1</v>
      </c>
      <c r="N23" s="41">
        <v>3</v>
      </c>
      <c r="O23" s="41">
        <v>2</v>
      </c>
      <c r="P23" s="41">
        <v>4</v>
      </c>
      <c r="Q23" s="41">
        <v>1</v>
      </c>
      <c r="R23" s="108"/>
    </row>
    <row r="24" spans="1:18" ht="15.75" x14ac:dyDescent="0.25">
      <c r="A24" s="280"/>
      <c r="B24" s="281"/>
      <c r="C24" s="284"/>
      <c r="D24" s="28" t="s">
        <v>48</v>
      </c>
      <c r="E24" s="32">
        <v>2</v>
      </c>
      <c r="F24" s="38">
        <v>49500</v>
      </c>
      <c r="G24" s="62">
        <f t="shared" si="0"/>
        <v>99000</v>
      </c>
      <c r="H24" s="29"/>
      <c r="I24" s="30"/>
      <c r="J24" s="30">
        <v>99000</v>
      </c>
      <c r="K24" s="30"/>
      <c r="L24" s="343"/>
      <c r="M24" s="110">
        <v>1</v>
      </c>
      <c r="N24" s="25">
        <v>3</v>
      </c>
      <c r="O24" s="25">
        <v>2</v>
      </c>
      <c r="P24" s="25">
        <v>4</v>
      </c>
      <c r="Q24" s="25">
        <v>1</v>
      </c>
      <c r="R24" s="52"/>
    </row>
    <row r="25" spans="1:18" ht="15.75" x14ac:dyDescent="0.25">
      <c r="A25" s="280"/>
      <c r="B25" s="281"/>
      <c r="C25" s="284"/>
      <c r="D25" s="28" t="s">
        <v>47</v>
      </c>
      <c r="E25" s="32">
        <v>1</v>
      </c>
      <c r="F25" s="38">
        <v>85185</v>
      </c>
      <c r="G25" s="62">
        <f>F25</f>
        <v>85185</v>
      </c>
      <c r="H25" s="29"/>
      <c r="I25" s="30"/>
      <c r="J25" s="30">
        <v>121275</v>
      </c>
      <c r="K25" s="30"/>
      <c r="L25" s="343"/>
      <c r="M25" s="110">
        <v>1</v>
      </c>
      <c r="N25" s="25">
        <v>2</v>
      </c>
      <c r="O25" s="25">
        <v>2</v>
      </c>
      <c r="P25" s="25">
        <v>3</v>
      </c>
      <c r="Q25" s="25">
        <v>2</v>
      </c>
      <c r="R25" s="52"/>
    </row>
    <row r="26" spans="1:18" ht="15.75" x14ac:dyDescent="0.25">
      <c r="A26" s="280"/>
      <c r="B26" s="281"/>
      <c r="C26" s="284"/>
      <c r="D26" s="28" t="s">
        <v>49</v>
      </c>
      <c r="E26" s="25">
        <v>2</v>
      </c>
      <c r="F26" s="38">
        <v>22716</v>
      </c>
      <c r="G26" s="62">
        <f>F26*3</f>
        <v>68148</v>
      </c>
      <c r="H26" s="29"/>
      <c r="I26" s="30"/>
      <c r="J26" s="30">
        <v>216000</v>
      </c>
      <c r="K26" s="30"/>
      <c r="L26" s="343"/>
      <c r="M26" s="110">
        <v>1</v>
      </c>
      <c r="N26" s="25">
        <v>2</v>
      </c>
      <c r="O26" s="25">
        <v>2</v>
      </c>
      <c r="P26" s="25">
        <v>3</v>
      </c>
      <c r="Q26" s="25">
        <v>2</v>
      </c>
      <c r="R26" s="52"/>
    </row>
    <row r="27" spans="1:18" ht="16.5" thickBot="1" x14ac:dyDescent="0.3">
      <c r="A27" s="282"/>
      <c r="B27" s="283"/>
      <c r="C27" s="285"/>
      <c r="D27" s="101"/>
      <c r="E27" s="125"/>
      <c r="F27" s="126"/>
      <c r="G27" s="126"/>
      <c r="H27" s="125"/>
      <c r="I27" s="127"/>
      <c r="J27" s="127"/>
      <c r="K27" s="127"/>
      <c r="L27" s="344"/>
      <c r="M27" s="125"/>
      <c r="N27" s="125"/>
      <c r="O27" s="125"/>
      <c r="P27" s="125"/>
      <c r="Q27" s="125"/>
      <c r="R27" s="128"/>
    </row>
    <row r="28" spans="1:18" ht="32.25" customHeight="1" thickTop="1" x14ac:dyDescent="0.25">
      <c r="A28" s="352" t="s">
        <v>82</v>
      </c>
      <c r="B28" s="353"/>
      <c r="C28" s="339">
        <f>SUM(G28:G31)</f>
        <v>702345</v>
      </c>
      <c r="D28" s="103" t="s">
        <v>46</v>
      </c>
      <c r="E28" s="107">
        <v>1</v>
      </c>
      <c r="F28" s="121">
        <v>150000</v>
      </c>
      <c r="G28" s="62">
        <f>+F28*E28</f>
        <v>150000</v>
      </c>
      <c r="H28" s="123"/>
      <c r="I28" s="31"/>
      <c r="J28" s="124"/>
      <c r="K28" s="43">
        <f>F28</f>
        <v>150000</v>
      </c>
      <c r="L28" s="351" t="s">
        <v>42</v>
      </c>
      <c r="M28" s="41">
        <v>1</v>
      </c>
      <c r="N28" s="41">
        <v>2</v>
      </c>
      <c r="O28" s="41">
        <v>2</v>
      </c>
      <c r="P28" s="41">
        <v>4</v>
      </c>
      <c r="Q28" s="41">
        <v>1</v>
      </c>
      <c r="R28" s="108"/>
    </row>
    <row r="29" spans="1:18" ht="15.75" x14ac:dyDescent="0.25">
      <c r="A29" s="354"/>
      <c r="B29" s="355"/>
      <c r="C29" s="340"/>
      <c r="D29" s="28" t="s">
        <v>47</v>
      </c>
      <c r="E29" s="32">
        <v>1</v>
      </c>
      <c r="F29" s="63">
        <v>141975</v>
      </c>
      <c r="G29" s="62">
        <f>F29</f>
        <v>141975</v>
      </c>
      <c r="H29" s="34"/>
      <c r="I29" s="24"/>
      <c r="J29" s="35"/>
      <c r="K29" s="30">
        <f>F29</f>
        <v>141975</v>
      </c>
      <c r="L29" s="290"/>
      <c r="M29" s="41">
        <v>1</v>
      </c>
      <c r="N29" s="25">
        <v>2</v>
      </c>
      <c r="O29" s="25">
        <v>2</v>
      </c>
      <c r="P29" s="25">
        <v>3</v>
      </c>
      <c r="Q29" s="25">
        <v>2</v>
      </c>
      <c r="R29" s="52"/>
    </row>
    <row r="30" spans="1:18" ht="15.75" x14ac:dyDescent="0.25">
      <c r="A30" s="354"/>
      <c r="B30" s="355"/>
      <c r="C30" s="340"/>
      <c r="D30" s="28" t="s">
        <v>48</v>
      </c>
      <c r="E30" s="32">
        <v>3</v>
      </c>
      <c r="F30" s="63">
        <v>80000</v>
      </c>
      <c r="G30" s="62">
        <f>+F30*E30</f>
        <v>240000</v>
      </c>
      <c r="H30" s="34"/>
      <c r="I30" s="24"/>
      <c r="J30" s="35"/>
      <c r="K30" s="30">
        <f>G30</f>
        <v>240000</v>
      </c>
      <c r="L30" s="290"/>
      <c r="M30" s="41">
        <v>1</v>
      </c>
      <c r="N30" s="25">
        <v>2</v>
      </c>
      <c r="O30" s="25">
        <v>2</v>
      </c>
      <c r="P30" s="25">
        <v>4</v>
      </c>
      <c r="Q30" s="25">
        <v>1</v>
      </c>
      <c r="R30" s="52"/>
    </row>
    <row r="31" spans="1:18" ht="15.75" x14ac:dyDescent="0.25">
      <c r="A31" s="354"/>
      <c r="B31" s="355"/>
      <c r="C31" s="340"/>
      <c r="D31" s="28" t="s">
        <v>49</v>
      </c>
      <c r="E31" s="19">
        <v>3</v>
      </c>
      <c r="F31" s="63">
        <v>56790</v>
      </c>
      <c r="G31" s="62">
        <f>F31*3</f>
        <v>170370</v>
      </c>
      <c r="H31" s="34"/>
      <c r="I31" s="24"/>
      <c r="J31" s="35"/>
      <c r="K31" s="30">
        <f>G31</f>
        <v>170370</v>
      </c>
      <c r="L31" s="291"/>
      <c r="M31" s="41">
        <v>1</v>
      </c>
      <c r="N31" s="25">
        <v>2</v>
      </c>
      <c r="O31" s="25">
        <v>2</v>
      </c>
      <c r="P31" s="25">
        <v>3</v>
      </c>
      <c r="Q31" s="25">
        <v>2</v>
      </c>
      <c r="R31" s="52"/>
    </row>
    <row r="32" spans="1:18" ht="16.5" thickBot="1" x14ac:dyDescent="0.3">
      <c r="A32" s="356"/>
      <c r="B32" s="357"/>
      <c r="C32" s="341"/>
      <c r="D32" s="119"/>
      <c r="E32" s="120"/>
      <c r="F32" s="102"/>
      <c r="G32" s="102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6"/>
    </row>
    <row r="33" spans="1:20" ht="31.5" hidden="1" customHeight="1" x14ac:dyDescent="0.25">
      <c r="A33" s="39"/>
      <c r="B33" s="40"/>
      <c r="C33" s="46"/>
      <c r="D33" s="122"/>
      <c r="E33" s="41"/>
      <c r="F33" s="42"/>
      <c r="G33" s="42"/>
      <c r="H33" s="43"/>
      <c r="I33" s="43"/>
      <c r="J33" s="43"/>
      <c r="K33" s="43"/>
      <c r="L33" s="41"/>
      <c r="M33" s="41"/>
      <c r="N33" s="41"/>
      <c r="O33" s="41"/>
      <c r="P33" s="41"/>
      <c r="Q33" s="41"/>
      <c r="R33" s="47"/>
    </row>
    <row r="34" spans="1:20" ht="21.75" customHeight="1" thickTop="1" x14ac:dyDescent="0.25">
      <c r="A34" s="348" t="s">
        <v>88</v>
      </c>
      <c r="B34" s="349"/>
      <c r="C34" s="350">
        <v>371905</v>
      </c>
      <c r="D34" s="103" t="s">
        <v>46</v>
      </c>
      <c r="E34" s="107">
        <v>1</v>
      </c>
      <c r="F34" s="171">
        <v>150000</v>
      </c>
      <c r="G34" s="62">
        <f>+F34*E34</f>
        <v>150000</v>
      </c>
      <c r="H34" s="123"/>
      <c r="I34" s="31"/>
      <c r="J34" s="124"/>
      <c r="K34" s="43">
        <f>F34</f>
        <v>150000</v>
      </c>
      <c r="L34" s="290" t="s">
        <v>42</v>
      </c>
      <c r="M34" s="41">
        <v>1</v>
      </c>
      <c r="N34" s="41">
        <v>2</v>
      </c>
      <c r="O34" s="41">
        <v>2</v>
      </c>
      <c r="P34" s="41">
        <v>4</v>
      </c>
      <c r="Q34" s="41">
        <v>1</v>
      </c>
      <c r="R34" s="108"/>
    </row>
    <row r="35" spans="1:20" ht="20.25" customHeight="1" x14ac:dyDescent="0.25">
      <c r="A35" s="348"/>
      <c r="B35" s="349"/>
      <c r="C35" s="350"/>
      <c r="D35" s="28" t="s">
        <v>47</v>
      </c>
      <c r="E35" s="32">
        <v>1</v>
      </c>
      <c r="F35" s="38">
        <v>141975</v>
      </c>
      <c r="G35" s="62">
        <f>F35</f>
        <v>141975</v>
      </c>
      <c r="H35" s="34"/>
      <c r="I35" s="24"/>
      <c r="J35" s="35"/>
      <c r="K35" s="30">
        <f>F35</f>
        <v>141975</v>
      </c>
      <c r="L35" s="290"/>
      <c r="M35" s="41">
        <v>1</v>
      </c>
      <c r="N35" s="25">
        <v>2</v>
      </c>
      <c r="O35" s="25">
        <v>2</v>
      </c>
      <c r="P35" s="25">
        <v>3</v>
      </c>
      <c r="Q35" s="25">
        <v>2</v>
      </c>
      <c r="R35" s="52"/>
    </row>
    <row r="36" spans="1:20" ht="21.75" customHeight="1" x14ac:dyDescent="0.25">
      <c r="A36" s="348"/>
      <c r="B36" s="349"/>
      <c r="C36" s="350"/>
      <c r="D36" s="28" t="s">
        <v>48</v>
      </c>
      <c r="E36" s="32">
        <v>1</v>
      </c>
      <c r="F36" s="38">
        <v>60000</v>
      </c>
      <c r="G36" s="62">
        <v>60000</v>
      </c>
      <c r="H36" s="34"/>
      <c r="I36" s="24"/>
      <c r="J36" s="35"/>
      <c r="K36" s="30">
        <v>60000</v>
      </c>
      <c r="L36" s="290"/>
      <c r="M36" s="41">
        <v>1</v>
      </c>
      <c r="N36" s="25">
        <v>2</v>
      </c>
      <c r="O36" s="25">
        <v>2</v>
      </c>
      <c r="P36" s="25">
        <v>4</v>
      </c>
      <c r="Q36" s="25">
        <v>1</v>
      </c>
      <c r="R36" s="52"/>
    </row>
    <row r="37" spans="1:20" ht="23.25" customHeight="1" x14ac:dyDescent="0.25">
      <c r="A37" s="348"/>
      <c r="B37" s="349"/>
      <c r="C37" s="350"/>
      <c r="D37" s="28" t="s">
        <v>49</v>
      </c>
      <c r="E37" s="19">
        <v>1</v>
      </c>
      <c r="F37" s="38">
        <v>19930</v>
      </c>
      <c r="G37" s="62">
        <v>19930</v>
      </c>
      <c r="H37" s="34"/>
      <c r="I37" s="24"/>
      <c r="J37" s="35"/>
      <c r="K37" s="30">
        <v>19930</v>
      </c>
      <c r="L37" s="291"/>
      <c r="M37" s="41">
        <v>1</v>
      </c>
      <c r="N37" s="25">
        <v>2</v>
      </c>
      <c r="O37" s="25">
        <v>2</v>
      </c>
      <c r="P37" s="25">
        <v>3</v>
      </c>
      <c r="Q37" s="25">
        <v>2</v>
      </c>
      <c r="R37" s="52"/>
    </row>
    <row r="38" spans="1:20" ht="12.75" hidden="1" customHeight="1" x14ac:dyDescent="0.25">
      <c r="A38" s="177"/>
      <c r="B38" s="40"/>
      <c r="C38" s="176"/>
      <c r="D38" s="44"/>
      <c r="E38" s="178"/>
      <c r="F38" s="42"/>
      <c r="G38" s="179"/>
      <c r="H38" s="43"/>
      <c r="I38" s="43"/>
      <c r="J38" s="43"/>
      <c r="K38" s="43"/>
      <c r="L38" s="41"/>
      <c r="M38" s="41">
        <v>1</v>
      </c>
      <c r="N38" s="41"/>
      <c r="O38" s="41"/>
      <c r="P38" s="41"/>
      <c r="Q38" s="41"/>
      <c r="R38" s="123"/>
    </row>
    <row r="39" spans="1:20" ht="20.100000000000001" customHeight="1" x14ac:dyDescent="0.25">
      <c r="A39" s="345" t="s">
        <v>86</v>
      </c>
      <c r="B39" s="346"/>
      <c r="C39" s="248">
        <v>902592</v>
      </c>
      <c r="D39" s="28" t="s">
        <v>46</v>
      </c>
      <c r="E39" s="32">
        <v>2</v>
      </c>
      <c r="F39" s="109">
        <v>180000</v>
      </c>
      <c r="G39" s="26">
        <f>+F39*E39</f>
        <v>360000</v>
      </c>
      <c r="H39" s="110"/>
      <c r="I39" s="111">
        <v>180000</v>
      </c>
      <c r="J39" s="111"/>
      <c r="K39" s="111">
        <v>180000</v>
      </c>
      <c r="L39" s="286" t="s">
        <v>42</v>
      </c>
      <c r="M39" s="41">
        <v>1</v>
      </c>
      <c r="N39" s="110">
        <v>2</v>
      </c>
      <c r="O39" s="110">
        <v>2</v>
      </c>
      <c r="P39" s="110">
        <v>4</v>
      </c>
      <c r="Q39" s="110">
        <v>1</v>
      </c>
      <c r="R39" s="112"/>
    </row>
    <row r="40" spans="1:20" ht="20.100000000000001" customHeight="1" x14ac:dyDescent="0.25">
      <c r="A40" s="335"/>
      <c r="B40" s="347"/>
      <c r="C40" s="249"/>
      <c r="D40" s="36" t="s">
        <v>48</v>
      </c>
      <c r="E40" s="32">
        <v>3</v>
      </c>
      <c r="F40" s="20">
        <v>90000</v>
      </c>
      <c r="G40" s="62">
        <v>270000</v>
      </c>
      <c r="H40" s="19"/>
      <c r="I40" s="21">
        <v>90000</v>
      </c>
      <c r="J40" s="21"/>
      <c r="K40" s="21">
        <v>90000</v>
      </c>
      <c r="L40" s="287"/>
      <c r="M40" s="41">
        <v>1</v>
      </c>
      <c r="N40" s="19">
        <v>2</v>
      </c>
      <c r="O40" s="19">
        <v>2</v>
      </c>
      <c r="P40" s="19">
        <v>4</v>
      </c>
      <c r="Q40" s="19">
        <v>1</v>
      </c>
      <c r="R40" s="48"/>
    </row>
    <row r="41" spans="1:20" ht="20.100000000000001" customHeight="1" x14ac:dyDescent="0.25">
      <c r="A41" s="335"/>
      <c r="B41" s="347"/>
      <c r="C41" s="249"/>
      <c r="D41" s="28" t="s">
        <v>49</v>
      </c>
      <c r="E41" s="32">
        <v>3</v>
      </c>
      <c r="F41" s="20">
        <v>34074</v>
      </c>
      <c r="G41" s="62">
        <v>102222</v>
      </c>
      <c r="H41" s="19"/>
      <c r="I41" s="21">
        <v>61440</v>
      </c>
      <c r="J41" s="21"/>
      <c r="K41" s="21">
        <v>61440</v>
      </c>
      <c r="L41" s="287"/>
      <c r="M41" s="41">
        <v>1</v>
      </c>
      <c r="N41" s="19">
        <v>2</v>
      </c>
      <c r="O41" s="19">
        <v>2</v>
      </c>
      <c r="P41" s="19">
        <v>3</v>
      </c>
      <c r="Q41" s="19">
        <v>2</v>
      </c>
      <c r="R41" s="48"/>
    </row>
    <row r="42" spans="1:20" ht="17.25" customHeight="1" x14ac:dyDescent="0.25">
      <c r="A42" s="335"/>
      <c r="B42" s="347"/>
      <c r="C42" s="249"/>
      <c r="D42" s="28" t="s">
        <v>47</v>
      </c>
      <c r="E42" s="19">
        <v>2</v>
      </c>
      <c r="F42" s="20">
        <v>85185</v>
      </c>
      <c r="G42" s="62">
        <f>F42*2</f>
        <v>170370</v>
      </c>
      <c r="H42" s="19"/>
      <c r="I42" s="21">
        <v>174636</v>
      </c>
      <c r="J42" s="21"/>
      <c r="K42" s="21">
        <v>174636</v>
      </c>
      <c r="L42" s="288"/>
      <c r="M42" s="19">
        <v>1</v>
      </c>
      <c r="N42" s="19">
        <v>2</v>
      </c>
      <c r="O42" s="19">
        <v>2</v>
      </c>
      <c r="P42" s="19">
        <v>3</v>
      </c>
      <c r="Q42" s="19">
        <v>2</v>
      </c>
      <c r="R42" s="48"/>
      <c r="T42">
        <f>320*4</f>
        <v>1280</v>
      </c>
    </row>
    <row r="43" spans="1:20" ht="15.75" x14ac:dyDescent="0.25">
      <c r="A43" s="335"/>
      <c r="B43" s="347"/>
      <c r="C43" s="249"/>
      <c r="D43" s="23"/>
      <c r="E43" s="19"/>
      <c r="F43" s="20"/>
      <c r="G43" s="64">
        <f>SUM(G39:G42)</f>
        <v>902592</v>
      </c>
      <c r="H43" s="19"/>
      <c r="I43" s="21"/>
      <c r="J43" s="21"/>
      <c r="K43" s="21"/>
      <c r="L43" s="22"/>
      <c r="M43" s="19"/>
      <c r="N43" s="19"/>
      <c r="O43" s="19"/>
      <c r="P43" s="19"/>
      <c r="Q43" s="19"/>
      <c r="R43" s="48"/>
      <c r="T43">
        <f>+T42*48</f>
        <v>61440</v>
      </c>
    </row>
    <row r="44" spans="1:20" ht="18.75" customHeight="1" x14ac:dyDescent="0.25">
      <c r="A44" s="333" t="s">
        <v>93</v>
      </c>
      <c r="B44" s="334"/>
      <c r="C44" s="339">
        <f>SUM(G44:G47)</f>
        <v>412333</v>
      </c>
      <c r="D44" s="103" t="s">
        <v>46</v>
      </c>
      <c r="E44" s="107">
        <v>1</v>
      </c>
      <c r="F44" s="121">
        <v>160000</v>
      </c>
      <c r="G44" s="42">
        <f>F44*E44</f>
        <v>160000</v>
      </c>
      <c r="H44" s="41"/>
      <c r="I44" s="43">
        <f>G44</f>
        <v>160000</v>
      </c>
      <c r="J44" s="43"/>
      <c r="K44" s="43"/>
      <c r="L44" s="289" t="s">
        <v>42</v>
      </c>
      <c r="M44" s="41">
        <v>1</v>
      </c>
      <c r="N44" s="41">
        <v>2</v>
      </c>
      <c r="O44" s="41">
        <v>2</v>
      </c>
      <c r="P44" s="41">
        <v>4</v>
      </c>
      <c r="Q44" s="41">
        <v>1</v>
      </c>
      <c r="R44" s="108"/>
    </row>
    <row r="45" spans="1:20" ht="18" customHeight="1" x14ac:dyDescent="0.25">
      <c r="A45" s="335"/>
      <c r="B45" s="336"/>
      <c r="C45" s="340"/>
      <c r="D45" s="36" t="s">
        <v>48</v>
      </c>
      <c r="E45" s="32">
        <v>2</v>
      </c>
      <c r="F45" s="63">
        <v>49500</v>
      </c>
      <c r="G45" s="33">
        <f>F45*E45</f>
        <v>99000</v>
      </c>
      <c r="H45" s="29"/>
      <c r="I45" s="30">
        <f>G45</f>
        <v>99000</v>
      </c>
      <c r="J45" s="30"/>
      <c r="K45" s="30"/>
      <c r="L45" s="290"/>
      <c r="M45" s="41">
        <v>1</v>
      </c>
      <c r="N45" s="25">
        <v>2</v>
      </c>
      <c r="O45" s="25">
        <v>2</v>
      </c>
      <c r="P45" s="25">
        <v>4</v>
      </c>
      <c r="Q45" s="25">
        <v>1</v>
      </c>
      <c r="R45" s="52"/>
    </row>
    <row r="46" spans="1:20" ht="15.75" x14ac:dyDescent="0.25">
      <c r="A46" s="335"/>
      <c r="B46" s="336"/>
      <c r="C46" s="340"/>
      <c r="D46" s="28" t="s">
        <v>49</v>
      </c>
      <c r="E46" s="32">
        <v>2</v>
      </c>
      <c r="F46" s="63">
        <v>34074</v>
      </c>
      <c r="G46" s="33">
        <f>F46*2</f>
        <v>68148</v>
      </c>
      <c r="H46" s="29"/>
      <c r="I46" s="30">
        <f>G46</f>
        <v>68148</v>
      </c>
      <c r="J46" s="30"/>
      <c r="K46" s="30"/>
      <c r="L46" s="290"/>
      <c r="M46" s="41">
        <v>1</v>
      </c>
      <c r="N46" s="25">
        <v>2</v>
      </c>
      <c r="O46" s="25">
        <v>2</v>
      </c>
      <c r="P46" s="25">
        <v>3</v>
      </c>
      <c r="Q46" s="25">
        <v>2</v>
      </c>
      <c r="R46" s="52"/>
    </row>
    <row r="47" spans="1:20" ht="15.75" x14ac:dyDescent="0.25">
      <c r="A47" s="335"/>
      <c r="B47" s="336"/>
      <c r="C47" s="340"/>
      <c r="D47" s="28" t="s">
        <v>47</v>
      </c>
      <c r="E47" s="19">
        <v>1</v>
      </c>
      <c r="F47" s="63">
        <v>85185</v>
      </c>
      <c r="G47" s="33">
        <f>F47</f>
        <v>85185</v>
      </c>
      <c r="H47" s="29"/>
      <c r="I47" s="30">
        <f>G47</f>
        <v>85185</v>
      </c>
      <c r="J47" s="30"/>
      <c r="K47" s="30"/>
      <c r="L47" s="291"/>
      <c r="M47" s="41">
        <v>1</v>
      </c>
      <c r="N47" s="25">
        <v>2</v>
      </c>
      <c r="O47" s="25">
        <v>2</v>
      </c>
      <c r="P47" s="25">
        <v>3</v>
      </c>
      <c r="Q47" s="25">
        <v>2</v>
      </c>
      <c r="R47" s="52"/>
    </row>
    <row r="48" spans="1:20" ht="16.5" thickBot="1" x14ac:dyDescent="0.3">
      <c r="A48" s="337"/>
      <c r="B48" s="338"/>
      <c r="C48" s="341"/>
      <c r="D48" s="119"/>
      <c r="E48" s="120"/>
      <c r="F48" s="102"/>
      <c r="G48" s="102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6"/>
    </row>
    <row r="49" spans="1:18" ht="32.25" customHeight="1" thickTop="1" x14ac:dyDescent="0.25">
      <c r="A49" s="333" t="s">
        <v>94</v>
      </c>
      <c r="B49" s="369"/>
      <c r="C49" s="371">
        <f>SUM(G49:G52)</f>
        <v>438012</v>
      </c>
      <c r="D49" s="103" t="s">
        <v>46</v>
      </c>
      <c r="E49" s="107">
        <v>2</v>
      </c>
      <c r="F49" s="50">
        <v>90000</v>
      </c>
      <c r="G49" s="50">
        <f>F49*E49</f>
        <v>180000</v>
      </c>
      <c r="H49" s="49"/>
      <c r="I49" s="51"/>
      <c r="J49" s="51"/>
      <c r="K49" s="51">
        <f>G49</f>
        <v>180000</v>
      </c>
      <c r="L49" s="304" t="s">
        <v>42</v>
      </c>
      <c r="M49" s="49">
        <v>1</v>
      </c>
      <c r="N49" s="49">
        <v>2</v>
      </c>
      <c r="O49" s="49">
        <v>2</v>
      </c>
      <c r="P49" s="49">
        <v>4</v>
      </c>
      <c r="Q49" s="49">
        <v>1</v>
      </c>
      <c r="R49" s="118"/>
    </row>
    <row r="50" spans="1:18" ht="15.75" x14ac:dyDescent="0.25">
      <c r="A50" s="335"/>
      <c r="B50" s="347"/>
      <c r="C50" s="372"/>
      <c r="D50" s="36" t="s">
        <v>48</v>
      </c>
      <c r="E50" s="32">
        <v>2</v>
      </c>
      <c r="F50" s="20">
        <v>49500</v>
      </c>
      <c r="G50" s="20">
        <f>F50*E50</f>
        <v>99000</v>
      </c>
      <c r="H50" s="19"/>
      <c r="I50" s="21"/>
      <c r="J50" s="21"/>
      <c r="K50" s="21">
        <f>G50</f>
        <v>99000</v>
      </c>
      <c r="L50" s="287"/>
      <c r="M50" s="49">
        <v>1</v>
      </c>
      <c r="N50" s="19">
        <v>2</v>
      </c>
      <c r="O50" s="19">
        <v>2</v>
      </c>
      <c r="P50" s="19">
        <v>4</v>
      </c>
      <c r="Q50" s="19">
        <v>1</v>
      </c>
      <c r="R50" s="48"/>
    </row>
    <row r="51" spans="1:18" ht="15.75" x14ac:dyDescent="0.25">
      <c r="A51" s="335"/>
      <c r="B51" s="347"/>
      <c r="C51" s="372"/>
      <c r="D51" s="28" t="s">
        <v>49</v>
      </c>
      <c r="E51" s="32">
        <v>2</v>
      </c>
      <c r="F51" s="20">
        <v>22716</v>
      </c>
      <c r="G51" s="20">
        <f>F51*2</f>
        <v>45432</v>
      </c>
      <c r="H51" s="19"/>
      <c r="I51" s="21"/>
      <c r="J51" s="21"/>
      <c r="K51" s="21">
        <f>G51</f>
        <v>45432</v>
      </c>
      <c r="L51" s="287"/>
      <c r="M51" s="49">
        <v>1</v>
      </c>
      <c r="N51" s="19">
        <v>2</v>
      </c>
      <c r="O51" s="19">
        <v>2</v>
      </c>
      <c r="P51" s="19">
        <v>3</v>
      </c>
      <c r="Q51" s="19">
        <v>2</v>
      </c>
      <c r="R51" s="48"/>
    </row>
    <row r="52" spans="1:18" ht="15.75" x14ac:dyDescent="0.25">
      <c r="A52" s="335"/>
      <c r="B52" s="347"/>
      <c r="C52" s="372"/>
      <c r="D52" s="28" t="s">
        <v>47</v>
      </c>
      <c r="E52" s="32">
        <v>2</v>
      </c>
      <c r="F52" s="20">
        <v>56790</v>
      </c>
      <c r="G52" s="20">
        <f>F52*2</f>
        <v>113580</v>
      </c>
      <c r="H52" s="19"/>
      <c r="I52" s="21"/>
      <c r="J52" s="21"/>
      <c r="K52" s="21">
        <f>G52</f>
        <v>113580</v>
      </c>
      <c r="L52" s="287"/>
      <c r="M52" s="49">
        <v>1</v>
      </c>
      <c r="N52" s="19">
        <v>2</v>
      </c>
      <c r="O52" s="19">
        <v>2</v>
      </c>
      <c r="P52" s="19">
        <v>3</v>
      </c>
      <c r="Q52" s="19">
        <v>2</v>
      </c>
      <c r="R52" s="48"/>
    </row>
    <row r="53" spans="1:18" ht="16.5" thickBot="1" x14ac:dyDescent="0.3">
      <c r="A53" s="337"/>
      <c r="B53" s="370"/>
      <c r="C53" s="373"/>
      <c r="D53" s="113"/>
      <c r="E53" s="114"/>
      <c r="F53" s="115"/>
      <c r="G53" s="115"/>
      <c r="H53" s="116"/>
      <c r="I53" s="116"/>
      <c r="J53" s="116"/>
      <c r="K53" s="116"/>
      <c r="L53" s="305"/>
      <c r="M53" s="114"/>
      <c r="N53" s="114"/>
      <c r="O53" s="114"/>
      <c r="P53" s="114"/>
      <c r="Q53" s="114"/>
      <c r="R53" s="117"/>
    </row>
    <row r="54" spans="1:18" s="72" customFormat="1" ht="33" customHeight="1" thickTop="1" thickBot="1" x14ac:dyDescent="0.3">
      <c r="A54" s="311" t="s">
        <v>89</v>
      </c>
      <c r="B54" s="312"/>
      <c r="C54" s="317">
        <v>490740</v>
      </c>
      <c r="D54" s="162" t="s">
        <v>46</v>
      </c>
      <c r="E54" s="163">
        <v>2</v>
      </c>
      <c r="F54" s="164">
        <v>150000</v>
      </c>
      <c r="G54" s="164">
        <v>150000</v>
      </c>
      <c r="H54" s="163"/>
      <c r="I54" s="165">
        <f>F54/2</f>
        <v>75000</v>
      </c>
      <c r="J54" s="165"/>
      <c r="K54" s="165">
        <f>F54/2</f>
        <v>75000</v>
      </c>
      <c r="L54" s="306" t="s">
        <v>42</v>
      </c>
      <c r="M54" s="163">
        <v>1</v>
      </c>
      <c r="N54" s="163">
        <v>2</v>
      </c>
      <c r="O54" s="163">
        <v>2</v>
      </c>
      <c r="P54" s="163">
        <v>4</v>
      </c>
      <c r="Q54" s="163">
        <v>1</v>
      </c>
      <c r="R54" s="166"/>
    </row>
    <row r="55" spans="1:18" s="72" customFormat="1" ht="17.25" thickTop="1" thickBot="1" x14ac:dyDescent="0.3">
      <c r="A55" s="313"/>
      <c r="B55" s="314"/>
      <c r="C55" s="318"/>
      <c r="D55" s="168" t="s">
        <v>48</v>
      </c>
      <c r="E55" s="131">
        <v>2</v>
      </c>
      <c r="F55" s="132">
        <v>50000</v>
      </c>
      <c r="G55" s="132">
        <v>50000</v>
      </c>
      <c r="H55" s="131"/>
      <c r="I55" s="133"/>
      <c r="J55" s="133"/>
      <c r="K55" s="133"/>
      <c r="L55" s="275"/>
      <c r="M55" s="163">
        <v>1</v>
      </c>
      <c r="N55" s="163">
        <v>2</v>
      </c>
      <c r="O55" s="131">
        <v>2</v>
      </c>
      <c r="P55" s="163">
        <v>4</v>
      </c>
      <c r="Q55" s="131">
        <v>1</v>
      </c>
      <c r="R55" s="134"/>
    </row>
    <row r="56" spans="1:18" s="72" customFormat="1" ht="17.25" thickTop="1" thickBot="1" x14ac:dyDescent="0.3">
      <c r="A56" s="315"/>
      <c r="B56" s="316"/>
      <c r="C56" s="249"/>
      <c r="D56" s="67" t="s">
        <v>74</v>
      </c>
      <c r="E56" s="68">
        <v>2</v>
      </c>
      <c r="F56" s="69">
        <v>113580</v>
      </c>
      <c r="G56" s="69">
        <f>F56*2</f>
        <v>227160</v>
      </c>
      <c r="H56" s="68"/>
      <c r="I56" s="70">
        <f>G56/2</f>
        <v>113580</v>
      </c>
      <c r="J56" s="70"/>
      <c r="K56" s="70">
        <f>G56/2</f>
        <v>113580</v>
      </c>
      <c r="L56" s="275"/>
      <c r="M56" s="163">
        <v>1</v>
      </c>
      <c r="N56" s="68">
        <v>2</v>
      </c>
      <c r="O56" s="68">
        <v>2</v>
      </c>
      <c r="P56" s="68">
        <v>3</v>
      </c>
      <c r="Q56" s="68">
        <v>2</v>
      </c>
      <c r="R56" s="71"/>
    </row>
    <row r="57" spans="1:18" s="72" customFormat="1" ht="16.5" thickTop="1" x14ac:dyDescent="0.25">
      <c r="A57" s="315"/>
      <c r="B57" s="316"/>
      <c r="C57" s="249"/>
      <c r="D57" s="28" t="s">
        <v>47</v>
      </c>
      <c r="E57" s="32">
        <v>2</v>
      </c>
      <c r="F57" s="20">
        <v>56790</v>
      </c>
      <c r="G57" s="20">
        <f>F57*2</f>
        <v>113580</v>
      </c>
      <c r="H57" s="19"/>
      <c r="I57" s="21"/>
      <c r="J57" s="21"/>
      <c r="K57" s="21">
        <f>G57</f>
        <v>113580</v>
      </c>
      <c r="L57" s="276"/>
      <c r="M57" s="163">
        <v>1</v>
      </c>
      <c r="N57" s="19">
        <v>2</v>
      </c>
      <c r="O57" s="19">
        <v>2</v>
      </c>
      <c r="P57" s="19">
        <v>3</v>
      </c>
      <c r="Q57" s="19">
        <v>2</v>
      </c>
      <c r="R57" s="48"/>
    </row>
    <row r="58" spans="1:18" ht="15.75" x14ac:dyDescent="0.25">
      <c r="A58" s="45"/>
      <c r="B58" s="45"/>
      <c r="C58" s="53"/>
      <c r="D58" s="44"/>
      <c r="E58" s="23"/>
      <c r="F58" s="65"/>
      <c r="G58" s="6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 ht="15.75" x14ac:dyDescent="0.25">
      <c r="A59" s="45"/>
      <c r="B59" s="45"/>
      <c r="C59" s="53"/>
      <c r="D59" s="44"/>
      <c r="E59" s="23"/>
      <c r="F59" s="65"/>
      <c r="G59" s="6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18" ht="20.25" thickBot="1" x14ac:dyDescent="0.3">
      <c r="A60" s="326" t="s">
        <v>9</v>
      </c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</row>
    <row r="61" spans="1:18" ht="16.5" thickTop="1" x14ac:dyDescent="0.25">
      <c r="A61" s="266" t="s">
        <v>10</v>
      </c>
      <c r="B61" s="267" t="s">
        <v>11</v>
      </c>
      <c r="C61" s="267"/>
      <c r="D61" s="268" t="s">
        <v>12</v>
      </c>
      <c r="E61" s="268" t="s">
        <v>13</v>
      </c>
      <c r="F61" s="269" t="s">
        <v>14</v>
      </c>
      <c r="G61" s="269" t="s">
        <v>15</v>
      </c>
      <c r="H61" s="268" t="s">
        <v>16</v>
      </c>
      <c r="I61" s="268"/>
      <c r="J61" s="268"/>
      <c r="K61" s="268"/>
      <c r="L61" s="267" t="s">
        <v>17</v>
      </c>
      <c r="M61" s="267" t="s">
        <v>18</v>
      </c>
      <c r="N61" s="267"/>
      <c r="O61" s="267"/>
      <c r="P61" s="267"/>
      <c r="Q61" s="267"/>
      <c r="R61" s="327"/>
    </row>
    <row r="62" spans="1:18" ht="15.75" x14ac:dyDescent="0.25">
      <c r="A62" s="223"/>
      <c r="B62" s="224"/>
      <c r="C62" s="224"/>
      <c r="D62" s="214"/>
      <c r="E62" s="214"/>
      <c r="F62" s="270"/>
      <c r="G62" s="270"/>
      <c r="H62" s="197" t="s">
        <v>19</v>
      </c>
      <c r="I62" s="197" t="s">
        <v>20</v>
      </c>
      <c r="J62" s="197" t="s">
        <v>21</v>
      </c>
      <c r="K62" s="197" t="s">
        <v>22</v>
      </c>
      <c r="L62" s="224"/>
      <c r="M62" s="224"/>
      <c r="N62" s="224"/>
      <c r="O62" s="224"/>
      <c r="P62" s="224"/>
      <c r="Q62" s="224"/>
      <c r="R62" s="328"/>
    </row>
    <row r="63" spans="1:18" ht="120.75" customHeight="1" thickBot="1" x14ac:dyDescent="0.3">
      <c r="A63" s="213" t="s">
        <v>105</v>
      </c>
      <c r="B63" s="296" t="s">
        <v>110</v>
      </c>
      <c r="C63" s="297"/>
      <c r="D63" s="55" t="s">
        <v>71</v>
      </c>
      <c r="E63" s="204" t="s">
        <v>72</v>
      </c>
      <c r="F63" s="59">
        <v>2</v>
      </c>
      <c r="G63" s="59">
        <v>3</v>
      </c>
      <c r="H63" s="10">
        <v>1</v>
      </c>
      <c r="I63" s="10"/>
      <c r="J63" s="10">
        <v>1</v>
      </c>
      <c r="K63" s="11"/>
      <c r="L63" s="206">
        <v>5689128</v>
      </c>
      <c r="M63" s="221"/>
      <c r="N63" s="221"/>
      <c r="O63" s="221"/>
      <c r="P63" s="221"/>
      <c r="Q63" s="221"/>
      <c r="R63" s="222"/>
    </row>
    <row r="64" spans="1:18" ht="16.5" thickTop="1" x14ac:dyDescent="0.25">
      <c r="A64" s="12"/>
      <c r="B64" s="13"/>
      <c r="C64" s="13"/>
      <c r="D64" s="13"/>
      <c r="E64" s="13"/>
      <c r="F64" s="60"/>
      <c r="G64" s="60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4"/>
    </row>
    <row r="65" spans="1:18" ht="15.75" x14ac:dyDescent="0.25">
      <c r="A65" s="15" t="s">
        <v>25</v>
      </c>
      <c r="B65" s="16"/>
      <c r="C65" s="16"/>
      <c r="D65" s="16"/>
      <c r="E65" s="16"/>
      <c r="F65" s="61"/>
      <c r="G65" s="61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7"/>
    </row>
    <row r="66" spans="1:18" ht="15.75" x14ac:dyDescent="0.25">
      <c r="A66" s="223" t="s">
        <v>26</v>
      </c>
      <c r="B66" s="224"/>
      <c r="C66" s="214" t="s">
        <v>27</v>
      </c>
      <c r="D66" s="214" t="s">
        <v>28</v>
      </c>
      <c r="E66" s="214"/>
      <c r="F66" s="214"/>
      <c r="G66" s="214"/>
      <c r="H66" s="214" t="s">
        <v>29</v>
      </c>
      <c r="I66" s="214"/>
      <c r="J66" s="214"/>
      <c r="K66" s="214"/>
      <c r="L66" s="228" t="s">
        <v>30</v>
      </c>
      <c r="M66" s="214" t="s">
        <v>31</v>
      </c>
      <c r="N66" s="214"/>
      <c r="O66" s="214"/>
      <c r="P66" s="214"/>
      <c r="Q66" s="214"/>
      <c r="R66" s="215"/>
    </row>
    <row r="67" spans="1:18" ht="45.75" thickBot="1" x14ac:dyDescent="0.3">
      <c r="A67" s="225"/>
      <c r="B67" s="226"/>
      <c r="C67" s="227"/>
      <c r="D67" s="199" t="s">
        <v>32</v>
      </c>
      <c r="E67" s="199" t="s">
        <v>33</v>
      </c>
      <c r="F67" s="200" t="s">
        <v>34</v>
      </c>
      <c r="G67" s="200" t="s">
        <v>35</v>
      </c>
      <c r="H67" s="199" t="s">
        <v>19</v>
      </c>
      <c r="I67" s="199" t="s">
        <v>20</v>
      </c>
      <c r="J67" s="199" t="s">
        <v>21</v>
      </c>
      <c r="K67" s="199" t="s">
        <v>22</v>
      </c>
      <c r="L67" s="301"/>
      <c r="M67" s="201" t="s">
        <v>36</v>
      </c>
      <c r="N67" s="201" t="s">
        <v>37</v>
      </c>
      <c r="O67" s="201" t="s">
        <v>38</v>
      </c>
      <c r="P67" s="201" t="s">
        <v>39</v>
      </c>
      <c r="Q67" s="201" t="s">
        <v>40</v>
      </c>
      <c r="R67" s="202" t="s">
        <v>41</v>
      </c>
    </row>
    <row r="68" spans="1:18" ht="32.25" customHeight="1" thickTop="1" x14ac:dyDescent="0.25">
      <c r="A68" s="361" t="s">
        <v>91</v>
      </c>
      <c r="B68" s="362"/>
      <c r="C68" s="298">
        <v>1033580</v>
      </c>
      <c r="D68" s="103" t="s">
        <v>76</v>
      </c>
      <c r="E68" s="104">
        <v>2</v>
      </c>
      <c r="F68" s="62">
        <v>160000</v>
      </c>
      <c r="G68" s="62">
        <f>F68*2</f>
        <v>320000</v>
      </c>
      <c r="H68" s="104"/>
      <c r="I68" s="105"/>
      <c r="J68" s="105">
        <f>G68</f>
        <v>320000</v>
      </c>
      <c r="K68" s="105"/>
      <c r="L68" s="342" t="s">
        <v>42</v>
      </c>
      <c r="M68" s="104">
        <v>1</v>
      </c>
      <c r="N68" s="104">
        <v>2</v>
      </c>
      <c r="O68" s="104">
        <v>2</v>
      </c>
      <c r="P68" s="104">
        <v>5</v>
      </c>
      <c r="Q68" s="104">
        <v>2</v>
      </c>
      <c r="R68" s="104"/>
    </row>
    <row r="69" spans="1:18" ht="15.75" x14ac:dyDescent="0.25">
      <c r="A69" s="363"/>
      <c r="B69" s="364"/>
      <c r="C69" s="299"/>
      <c r="D69" s="103" t="s">
        <v>75</v>
      </c>
      <c r="E69" s="104">
        <v>1</v>
      </c>
      <c r="F69" s="62">
        <v>1700</v>
      </c>
      <c r="G69" s="62">
        <f>F69*100</f>
        <v>170000</v>
      </c>
      <c r="H69" s="104"/>
      <c r="I69" s="105"/>
      <c r="J69" s="105"/>
      <c r="K69" s="105"/>
      <c r="L69" s="343"/>
      <c r="M69" s="104">
        <v>1</v>
      </c>
      <c r="N69" s="104">
        <v>2</v>
      </c>
      <c r="O69" s="104">
        <v>3</v>
      </c>
      <c r="P69" s="104">
        <v>1</v>
      </c>
      <c r="Q69" s="104">
        <v>1</v>
      </c>
      <c r="R69" s="104">
        <v>1</v>
      </c>
    </row>
    <row r="70" spans="1:18" ht="15.75" x14ac:dyDescent="0.25">
      <c r="A70" s="363"/>
      <c r="B70" s="364"/>
      <c r="C70" s="299"/>
      <c r="D70" s="209" t="s">
        <v>103</v>
      </c>
      <c r="E70" s="25">
        <v>1</v>
      </c>
      <c r="F70" s="26">
        <v>220000</v>
      </c>
      <c r="G70" s="26">
        <f>+F70*E70</f>
        <v>220000</v>
      </c>
      <c r="H70" s="25"/>
      <c r="I70" s="27"/>
      <c r="J70" s="27">
        <f>G70</f>
        <v>220000</v>
      </c>
      <c r="K70" s="27"/>
      <c r="L70" s="343"/>
      <c r="M70" s="104">
        <v>1</v>
      </c>
      <c r="N70" s="25">
        <v>2</v>
      </c>
      <c r="O70" s="25">
        <v>2</v>
      </c>
      <c r="P70" s="25">
        <v>4</v>
      </c>
      <c r="Q70" s="25">
        <v>1</v>
      </c>
      <c r="R70" s="25"/>
    </row>
    <row r="71" spans="1:18" ht="15.75" x14ac:dyDescent="0.25">
      <c r="A71" s="363"/>
      <c r="B71" s="364"/>
      <c r="C71" s="299"/>
      <c r="D71" s="28" t="s">
        <v>77</v>
      </c>
      <c r="E71" s="25">
        <v>1</v>
      </c>
      <c r="F71" s="26">
        <v>113580</v>
      </c>
      <c r="G71" s="26">
        <f>F71</f>
        <v>113580</v>
      </c>
      <c r="H71" s="25"/>
      <c r="I71" s="27"/>
      <c r="J71" s="27"/>
      <c r="K71" s="27"/>
      <c r="L71" s="343"/>
      <c r="M71" s="104">
        <v>1</v>
      </c>
      <c r="N71" s="25">
        <v>2</v>
      </c>
      <c r="O71" s="25">
        <v>2</v>
      </c>
      <c r="P71" s="25">
        <v>3</v>
      </c>
      <c r="Q71" s="25">
        <v>1</v>
      </c>
      <c r="R71" s="25"/>
    </row>
    <row r="72" spans="1:18" ht="15.75" x14ac:dyDescent="0.25">
      <c r="A72" s="363"/>
      <c r="B72" s="364"/>
      <c r="C72" s="299"/>
      <c r="D72" s="28" t="s">
        <v>78</v>
      </c>
      <c r="E72" s="25">
        <v>100</v>
      </c>
      <c r="F72" s="26">
        <v>1500</v>
      </c>
      <c r="G72" s="26">
        <f>F72*100</f>
        <v>150000</v>
      </c>
      <c r="H72" s="25"/>
      <c r="I72" s="27"/>
      <c r="J72" s="27">
        <f>G72</f>
        <v>150000</v>
      </c>
      <c r="K72" s="27"/>
      <c r="L72" s="343"/>
      <c r="M72" s="104">
        <v>1</v>
      </c>
      <c r="N72" s="25">
        <v>3</v>
      </c>
      <c r="O72" s="25">
        <v>2</v>
      </c>
      <c r="P72" s="25">
        <v>2</v>
      </c>
      <c r="Q72" s="25">
        <v>2</v>
      </c>
      <c r="R72" s="25"/>
    </row>
    <row r="73" spans="1:18" ht="15.75" x14ac:dyDescent="0.25">
      <c r="A73" s="363"/>
      <c r="B73" s="364"/>
      <c r="C73" s="299"/>
      <c r="D73" s="28" t="s">
        <v>95</v>
      </c>
      <c r="E73" s="25">
        <v>50</v>
      </c>
      <c r="F73" s="26">
        <v>200</v>
      </c>
      <c r="G73" s="26">
        <f>+F73*E73</f>
        <v>10000</v>
      </c>
      <c r="H73" s="25"/>
      <c r="I73" s="27"/>
      <c r="J73" s="27">
        <f>G73</f>
        <v>10000</v>
      </c>
      <c r="K73" s="27"/>
      <c r="L73" s="343"/>
      <c r="M73" s="104">
        <v>1</v>
      </c>
      <c r="N73" s="25">
        <v>3</v>
      </c>
      <c r="O73" s="25">
        <v>3</v>
      </c>
      <c r="P73" s="25">
        <v>7</v>
      </c>
      <c r="Q73" s="25">
        <v>1</v>
      </c>
      <c r="R73" s="25">
        <v>1</v>
      </c>
    </row>
    <row r="74" spans="1:18" ht="31.5" x14ac:dyDescent="0.25">
      <c r="A74" s="363"/>
      <c r="B74" s="364"/>
      <c r="C74" s="299"/>
      <c r="D74" s="28" t="s">
        <v>45</v>
      </c>
      <c r="E74" s="25">
        <v>100</v>
      </c>
      <c r="F74" s="26">
        <v>500</v>
      </c>
      <c r="G74" s="26">
        <f>+F74*E74</f>
        <v>50000</v>
      </c>
      <c r="H74" s="25"/>
      <c r="I74" s="27"/>
      <c r="J74" s="27">
        <f>G74</f>
        <v>50000</v>
      </c>
      <c r="K74" s="27"/>
      <c r="L74" s="343"/>
      <c r="M74" s="104">
        <v>1</v>
      </c>
      <c r="N74" s="25">
        <v>3</v>
      </c>
      <c r="O74" s="25">
        <v>2</v>
      </c>
      <c r="P74" s="25">
        <v>2</v>
      </c>
      <c r="Q74" s="25">
        <v>2</v>
      </c>
      <c r="R74" s="25"/>
    </row>
    <row r="75" spans="1:18" ht="21.75" customHeight="1" thickBot="1" x14ac:dyDescent="0.3">
      <c r="A75" s="365"/>
      <c r="B75" s="366"/>
      <c r="C75" s="300"/>
      <c r="D75" s="100"/>
      <c r="E75" s="180"/>
      <c r="F75" s="102"/>
      <c r="G75" s="102"/>
      <c r="H75" s="101"/>
      <c r="I75" s="101"/>
      <c r="J75" s="101"/>
      <c r="K75" s="101"/>
      <c r="L75" s="344"/>
      <c r="M75" s="101"/>
      <c r="N75" s="101"/>
      <c r="O75" s="101"/>
      <c r="P75" s="101"/>
      <c r="Q75" s="101"/>
      <c r="R75" s="101"/>
    </row>
    <row r="76" spans="1:18" ht="32.25" customHeight="1" thickTop="1" x14ac:dyDescent="0.25">
      <c r="A76" s="353" t="s">
        <v>67</v>
      </c>
      <c r="B76" s="353"/>
      <c r="C76" s="358">
        <f>SUM(G76:G83)</f>
        <v>1796080</v>
      </c>
      <c r="D76" s="103" t="s">
        <v>76</v>
      </c>
      <c r="E76" s="104">
        <v>2</v>
      </c>
      <c r="F76" s="62">
        <v>160000</v>
      </c>
      <c r="G76" s="62">
        <f>F76*2</f>
        <v>320000</v>
      </c>
      <c r="H76" s="104"/>
      <c r="I76" s="105"/>
      <c r="J76" s="105">
        <f>G76</f>
        <v>320000</v>
      </c>
      <c r="K76" s="105"/>
      <c r="L76" s="342" t="s">
        <v>42</v>
      </c>
      <c r="M76" s="104">
        <v>1</v>
      </c>
      <c r="N76" s="104">
        <v>3</v>
      </c>
      <c r="O76" s="104">
        <v>2</v>
      </c>
      <c r="P76" s="104">
        <v>5</v>
      </c>
      <c r="Q76" s="104">
        <v>2</v>
      </c>
      <c r="R76" s="104"/>
    </row>
    <row r="77" spans="1:18" ht="15.75" x14ac:dyDescent="0.25">
      <c r="A77" s="353"/>
      <c r="B77" s="353"/>
      <c r="C77" s="358"/>
      <c r="D77" s="103" t="s">
        <v>75</v>
      </c>
      <c r="E77" s="104">
        <v>1</v>
      </c>
      <c r="F77" s="62">
        <v>1700</v>
      </c>
      <c r="G77" s="62">
        <f>F77*100</f>
        <v>170000</v>
      </c>
      <c r="H77" s="104"/>
      <c r="I77" s="105"/>
      <c r="J77" s="105"/>
      <c r="K77" s="105"/>
      <c r="L77" s="343"/>
      <c r="M77" s="104">
        <v>1</v>
      </c>
      <c r="N77" s="104">
        <v>2</v>
      </c>
      <c r="O77" s="104">
        <v>3</v>
      </c>
      <c r="P77" s="104">
        <v>1</v>
      </c>
      <c r="Q77" s="104">
        <v>1</v>
      </c>
      <c r="R77" s="104">
        <v>1</v>
      </c>
    </row>
    <row r="78" spans="1:18" ht="15.75" x14ac:dyDescent="0.25">
      <c r="A78" s="355"/>
      <c r="B78" s="355"/>
      <c r="C78" s="359"/>
      <c r="D78" s="28" t="s">
        <v>103</v>
      </c>
      <c r="E78" s="25">
        <v>1</v>
      </c>
      <c r="F78" s="26">
        <v>180000</v>
      </c>
      <c r="G78" s="26">
        <f>+F78*E78</f>
        <v>180000</v>
      </c>
      <c r="H78" s="25"/>
      <c r="I78" s="27"/>
      <c r="J78" s="27">
        <f>G78</f>
        <v>180000</v>
      </c>
      <c r="K78" s="27"/>
      <c r="L78" s="343"/>
      <c r="M78" s="104">
        <v>1</v>
      </c>
      <c r="N78" s="25">
        <v>3</v>
      </c>
      <c r="O78" s="25">
        <v>2</v>
      </c>
      <c r="P78" s="25">
        <v>4</v>
      </c>
      <c r="Q78" s="25">
        <v>1</v>
      </c>
      <c r="R78" s="25"/>
    </row>
    <row r="79" spans="1:18" ht="15.75" x14ac:dyDescent="0.25">
      <c r="A79" s="355"/>
      <c r="B79" s="355"/>
      <c r="C79" s="359"/>
      <c r="D79" s="28" t="s">
        <v>77</v>
      </c>
      <c r="E79" s="25">
        <v>1</v>
      </c>
      <c r="F79" s="26">
        <v>113580</v>
      </c>
      <c r="G79" s="26">
        <f>F79</f>
        <v>113580</v>
      </c>
      <c r="H79" s="25"/>
      <c r="I79" s="27"/>
      <c r="J79" s="27"/>
      <c r="K79" s="27"/>
      <c r="L79" s="343"/>
      <c r="M79" s="104">
        <v>1</v>
      </c>
      <c r="N79" s="25">
        <v>2</v>
      </c>
      <c r="O79" s="25">
        <v>2</v>
      </c>
      <c r="P79" s="25">
        <v>3</v>
      </c>
      <c r="Q79" s="25">
        <v>1</v>
      </c>
      <c r="R79" s="25"/>
    </row>
    <row r="80" spans="1:18" ht="15.75" x14ac:dyDescent="0.25">
      <c r="A80" s="355"/>
      <c r="B80" s="355"/>
      <c r="C80" s="359"/>
      <c r="D80" s="28" t="s">
        <v>78</v>
      </c>
      <c r="E80" s="25">
        <v>100</v>
      </c>
      <c r="F80" s="26">
        <v>1500</v>
      </c>
      <c r="G80" s="26">
        <f>F80*100</f>
        <v>150000</v>
      </c>
      <c r="H80" s="25"/>
      <c r="I80" s="27"/>
      <c r="J80" s="27">
        <f>G80</f>
        <v>150000</v>
      </c>
      <c r="K80" s="27"/>
      <c r="L80" s="343"/>
      <c r="M80" s="104">
        <v>1</v>
      </c>
      <c r="N80" s="25">
        <v>3</v>
      </c>
      <c r="O80" s="25">
        <v>2</v>
      </c>
      <c r="P80" s="25">
        <v>2</v>
      </c>
      <c r="Q80" s="25">
        <v>2</v>
      </c>
      <c r="R80" s="25"/>
    </row>
    <row r="81" spans="1:18" ht="15.75" x14ac:dyDescent="0.25">
      <c r="A81" s="355"/>
      <c r="B81" s="355"/>
      <c r="C81" s="359"/>
      <c r="D81" s="28" t="s">
        <v>79</v>
      </c>
      <c r="E81" s="25">
        <v>50</v>
      </c>
      <c r="F81" s="26">
        <v>250</v>
      </c>
      <c r="G81" s="26">
        <f>+F81*E81</f>
        <v>12500</v>
      </c>
      <c r="H81" s="25"/>
      <c r="I81" s="27"/>
      <c r="J81" s="27">
        <f>G81</f>
        <v>12500</v>
      </c>
      <c r="K81" s="27"/>
      <c r="L81" s="343"/>
      <c r="M81" s="104">
        <v>1</v>
      </c>
      <c r="N81" s="25">
        <v>3</v>
      </c>
      <c r="O81" s="25">
        <v>3</v>
      </c>
      <c r="P81" s="25">
        <v>7</v>
      </c>
      <c r="Q81" s="25">
        <v>1</v>
      </c>
      <c r="R81" s="25">
        <v>1</v>
      </c>
    </row>
    <row r="82" spans="1:18" ht="31.5" x14ac:dyDescent="0.25">
      <c r="A82" s="355"/>
      <c r="B82" s="355"/>
      <c r="C82" s="359"/>
      <c r="D82" s="28" t="s">
        <v>45</v>
      </c>
      <c r="E82" s="25">
        <v>100</v>
      </c>
      <c r="F82" s="26">
        <v>500</v>
      </c>
      <c r="G82" s="26">
        <f>+F82*E82</f>
        <v>50000</v>
      </c>
      <c r="H82" s="25"/>
      <c r="I82" s="27"/>
      <c r="J82" s="27">
        <f>G82</f>
        <v>50000</v>
      </c>
      <c r="K82" s="27"/>
      <c r="L82" s="343"/>
      <c r="M82" s="104">
        <v>1</v>
      </c>
      <c r="N82" s="25">
        <v>3</v>
      </c>
      <c r="O82" s="25">
        <v>2</v>
      </c>
      <c r="P82" s="25">
        <v>2</v>
      </c>
      <c r="Q82" s="25">
        <v>2</v>
      </c>
      <c r="R82" s="25"/>
    </row>
    <row r="83" spans="1:18" ht="16.5" thickBot="1" x14ac:dyDescent="0.3">
      <c r="A83" s="357"/>
      <c r="B83" s="357"/>
      <c r="C83" s="360"/>
      <c r="D83" s="100" t="s">
        <v>90</v>
      </c>
      <c r="E83" s="180">
        <v>1</v>
      </c>
      <c r="F83" s="102">
        <v>800000</v>
      </c>
      <c r="G83" s="102">
        <v>800000</v>
      </c>
      <c r="H83" s="101"/>
      <c r="I83" s="101"/>
      <c r="J83" s="101"/>
      <c r="K83" s="101"/>
      <c r="L83" s="344"/>
      <c r="M83" s="101"/>
      <c r="N83" s="101"/>
      <c r="O83" s="101"/>
      <c r="P83" s="101"/>
      <c r="Q83" s="101"/>
      <c r="R83" s="101"/>
    </row>
    <row r="84" spans="1:18" ht="48.75" thickTop="1" thickBot="1" x14ac:dyDescent="0.3">
      <c r="A84" s="319" t="s">
        <v>92</v>
      </c>
      <c r="B84" s="319"/>
      <c r="C84" s="317">
        <f>SUM(G84:G91)</f>
        <v>1783484</v>
      </c>
      <c r="D84" s="162" t="s">
        <v>96</v>
      </c>
      <c r="E84" s="163">
        <v>4</v>
      </c>
      <c r="F84" s="164">
        <v>360000</v>
      </c>
      <c r="G84" s="164">
        <f>+F84*E84</f>
        <v>1440000</v>
      </c>
      <c r="H84" s="163"/>
      <c r="I84" s="164">
        <v>360000</v>
      </c>
      <c r="J84" s="165">
        <f>+I84*2</f>
        <v>720000</v>
      </c>
      <c r="K84" s="165"/>
      <c r="L84" s="306" t="s">
        <v>42</v>
      </c>
      <c r="M84" s="163">
        <v>1</v>
      </c>
      <c r="N84" s="163">
        <v>2</v>
      </c>
      <c r="O84" s="163">
        <v>2</v>
      </c>
      <c r="P84" s="163">
        <v>5</v>
      </c>
      <c r="Q84" s="163">
        <v>1</v>
      </c>
      <c r="R84" s="166"/>
    </row>
    <row r="85" spans="1:18" ht="17.25" thickTop="1" thickBot="1" x14ac:dyDescent="0.3">
      <c r="A85" s="320"/>
      <c r="B85" s="320"/>
      <c r="C85" s="249"/>
      <c r="D85" s="67" t="s">
        <v>59</v>
      </c>
      <c r="E85" s="68">
        <v>3</v>
      </c>
      <c r="F85" s="69">
        <v>13500</v>
      </c>
      <c r="G85" s="69">
        <f t="shared" ref="G85:G86" si="2">F85*E85</f>
        <v>40500</v>
      </c>
      <c r="H85" s="68"/>
      <c r="I85" s="69">
        <v>13500</v>
      </c>
      <c r="J85" s="70">
        <f t="shared" ref="J85:K86" si="3">G85</f>
        <v>40500</v>
      </c>
      <c r="K85" s="70">
        <f t="shared" si="3"/>
        <v>0</v>
      </c>
      <c r="L85" s="275"/>
      <c r="M85" s="163">
        <v>1</v>
      </c>
      <c r="N85" s="68">
        <v>2</v>
      </c>
      <c r="O85" s="68">
        <v>2</v>
      </c>
      <c r="P85" s="68">
        <v>4</v>
      </c>
      <c r="Q85" s="68">
        <v>1</v>
      </c>
      <c r="R85" s="71"/>
    </row>
    <row r="86" spans="1:18" ht="17.25" thickTop="1" thickBot="1" x14ac:dyDescent="0.3">
      <c r="A86" s="320"/>
      <c r="B86" s="320"/>
      <c r="C86" s="249"/>
      <c r="D86" s="67" t="s">
        <v>85</v>
      </c>
      <c r="E86" s="68">
        <v>3</v>
      </c>
      <c r="F86" s="69">
        <v>30470</v>
      </c>
      <c r="G86" s="69">
        <f t="shared" si="2"/>
        <v>91410</v>
      </c>
      <c r="H86" s="68"/>
      <c r="I86" s="69">
        <v>30470</v>
      </c>
      <c r="J86" s="70">
        <f t="shared" si="3"/>
        <v>91410</v>
      </c>
      <c r="K86" s="70">
        <f t="shared" si="3"/>
        <v>0</v>
      </c>
      <c r="L86" s="275"/>
      <c r="M86" s="163">
        <v>1</v>
      </c>
      <c r="N86" s="68">
        <v>3</v>
      </c>
      <c r="O86" s="68"/>
      <c r="P86" s="68"/>
      <c r="Q86" s="68"/>
      <c r="R86" s="71"/>
    </row>
    <row r="87" spans="1:18" ht="17.25" thickTop="1" thickBot="1" x14ac:dyDescent="0.3">
      <c r="A87" s="320"/>
      <c r="B87" s="320"/>
      <c r="C87" s="249"/>
      <c r="D87" s="67" t="s">
        <v>84</v>
      </c>
      <c r="E87" s="68">
        <v>3</v>
      </c>
      <c r="F87" s="69">
        <v>11358</v>
      </c>
      <c r="G87" s="69">
        <f>F87*E87</f>
        <v>34074</v>
      </c>
      <c r="H87" s="68"/>
      <c r="I87" s="69">
        <v>11358</v>
      </c>
      <c r="J87" s="69">
        <f>+G87</f>
        <v>34074</v>
      </c>
      <c r="K87" s="70"/>
      <c r="L87" s="275"/>
      <c r="M87" s="163">
        <v>1</v>
      </c>
      <c r="N87" s="68">
        <v>2</v>
      </c>
      <c r="O87" s="68">
        <v>2</v>
      </c>
      <c r="P87" s="68">
        <v>3</v>
      </c>
      <c r="Q87" s="68">
        <v>2</v>
      </c>
      <c r="R87" s="71"/>
    </row>
    <row r="88" spans="1:18" ht="33" thickTop="1" thickBot="1" x14ac:dyDescent="0.3">
      <c r="A88" s="320"/>
      <c r="B88" s="320"/>
      <c r="C88" s="249"/>
      <c r="D88" s="67" t="s">
        <v>56</v>
      </c>
      <c r="E88" s="68">
        <v>1</v>
      </c>
      <c r="F88" s="69">
        <v>10000</v>
      </c>
      <c r="G88" s="69">
        <f>F88*E88</f>
        <v>10000</v>
      </c>
      <c r="H88" s="68"/>
      <c r="I88" s="69">
        <v>10000</v>
      </c>
      <c r="J88" s="70">
        <f>G88</f>
        <v>10000</v>
      </c>
      <c r="K88" s="70">
        <f t="shared" ref="K88:K89" si="4">H88</f>
        <v>0</v>
      </c>
      <c r="L88" s="275"/>
      <c r="M88" s="163">
        <v>1</v>
      </c>
      <c r="N88" s="68">
        <v>3</v>
      </c>
      <c r="O88" s="68">
        <v>2</v>
      </c>
      <c r="P88" s="68">
        <v>5</v>
      </c>
      <c r="Q88" s="68">
        <v>1</v>
      </c>
      <c r="R88" s="71"/>
    </row>
    <row r="89" spans="1:18" ht="17.25" thickTop="1" thickBot="1" x14ac:dyDescent="0.3">
      <c r="A89" s="320"/>
      <c r="B89" s="320"/>
      <c r="C89" s="249"/>
      <c r="D89" s="67" t="s">
        <v>57</v>
      </c>
      <c r="E89" s="68">
        <v>1</v>
      </c>
      <c r="F89" s="69">
        <v>30000</v>
      </c>
      <c r="G89" s="69">
        <f>F89*E89</f>
        <v>30000</v>
      </c>
      <c r="H89" s="68"/>
      <c r="I89" s="69">
        <v>30000</v>
      </c>
      <c r="J89" s="70">
        <f>G89</f>
        <v>30000</v>
      </c>
      <c r="K89" s="70">
        <f t="shared" si="4"/>
        <v>0</v>
      </c>
      <c r="L89" s="275"/>
      <c r="M89" s="163">
        <v>1</v>
      </c>
      <c r="N89" s="68">
        <v>3</v>
      </c>
      <c r="O89" s="68">
        <v>2</v>
      </c>
      <c r="P89" s="68">
        <v>2</v>
      </c>
      <c r="Q89" s="68">
        <v>2</v>
      </c>
      <c r="R89" s="71"/>
    </row>
    <row r="90" spans="1:18" ht="16.5" thickTop="1" x14ac:dyDescent="0.25">
      <c r="A90" s="320"/>
      <c r="B90" s="320"/>
      <c r="C90" s="322"/>
      <c r="D90" s="85" t="s">
        <v>97</v>
      </c>
      <c r="E90" s="81">
        <v>250</v>
      </c>
      <c r="F90" s="83">
        <v>350</v>
      </c>
      <c r="G90" s="83">
        <f t="shared" ref="G90" si="5">F90*E90</f>
        <v>87500</v>
      </c>
      <c r="H90" s="81"/>
      <c r="I90" s="83">
        <v>350</v>
      </c>
      <c r="J90" s="86">
        <f>G90</f>
        <v>87500</v>
      </c>
      <c r="K90" s="86"/>
      <c r="L90" s="275"/>
      <c r="M90" s="163">
        <v>1</v>
      </c>
      <c r="N90" s="81">
        <v>3</v>
      </c>
      <c r="O90" s="81">
        <v>9</v>
      </c>
      <c r="P90" s="81">
        <v>2</v>
      </c>
      <c r="Q90" s="81">
        <v>2</v>
      </c>
      <c r="R90" s="82"/>
    </row>
    <row r="91" spans="1:18" ht="32.25" thickBot="1" x14ac:dyDescent="0.3">
      <c r="A91" s="321"/>
      <c r="B91" s="321"/>
      <c r="C91" s="323"/>
      <c r="D91" s="138" t="s">
        <v>58</v>
      </c>
      <c r="E91" s="139">
        <v>1</v>
      </c>
      <c r="F91" s="140">
        <v>50000</v>
      </c>
      <c r="G91" s="140">
        <f>F91*E91</f>
        <v>50000</v>
      </c>
      <c r="H91" s="139"/>
      <c r="I91" s="140">
        <v>50000</v>
      </c>
      <c r="J91" s="86">
        <f>G91</f>
        <v>50000</v>
      </c>
      <c r="K91" s="141">
        <f>H91</f>
        <v>0</v>
      </c>
      <c r="L91" s="303"/>
      <c r="M91" s="139">
        <v>1</v>
      </c>
      <c r="N91" s="139">
        <v>3</v>
      </c>
      <c r="O91" s="139">
        <v>2</v>
      </c>
      <c r="P91" s="139">
        <v>2</v>
      </c>
      <c r="Q91" s="139">
        <v>2</v>
      </c>
      <c r="R91" s="142"/>
    </row>
    <row r="92" spans="1:18" s="72" customFormat="1" ht="48.75" thickTop="1" thickBot="1" x14ac:dyDescent="0.3">
      <c r="A92" s="311" t="s">
        <v>109</v>
      </c>
      <c r="B92" s="312"/>
      <c r="C92" s="317">
        <f>SUM(G92:G99)</f>
        <v>1075984</v>
      </c>
      <c r="D92" s="162" t="s">
        <v>96</v>
      </c>
      <c r="E92" s="163">
        <v>1</v>
      </c>
      <c r="F92" s="164">
        <v>800000</v>
      </c>
      <c r="G92" s="164">
        <f>+E92*F92</f>
        <v>800000</v>
      </c>
      <c r="H92" s="163"/>
      <c r="I92" s="181">
        <f>+G92</f>
        <v>800000</v>
      </c>
      <c r="J92" s="189"/>
      <c r="K92" s="185"/>
      <c r="L92" s="306" t="s">
        <v>42</v>
      </c>
      <c r="M92" s="139">
        <v>1</v>
      </c>
      <c r="N92" s="163">
        <v>2</v>
      </c>
      <c r="O92" s="163">
        <v>2</v>
      </c>
      <c r="P92" s="163">
        <v>5</v>
      </c>
      <c r="Q92" s="163">
        <v>1</v>
      </c>
      <c r="R92" s="166"/>
    </row>
    <row r="93" spans="1:18" s="72" customFormat="1" ht="17.25" thickTop="1" thickBot="1" x14ac:dyDescent="0.3">
      <c r="A93" s="313"/>
      <c r="B93" s="314"/>
      <c r="C93" s="318"/>
      <c r="D93" s="168"/>
      <c r="E93" s="131"/>
      <c r="F93" s="132"/>
      <c r="G93" s="132"/>
      <c r="H93" s="131"/>
      <c r="I93" s="182"/>
      <c r="J93" s="189"/>
      <c r="K93" s="186"/>
      <c r="L93" s="275"/>
      <c r="M93" s="139">
        <v>1</v>
      </c>
      <c r="N93" s="131">
        <v>2</v>
      </c>
      <c r="O93" s="131">
        <v>2</v>
      </c>
      <c r="P93" s="131">
        <v>5</v>
      </c>
      <c r="Q93" s="131">
        <v>2</v>
      </c>
      <c r="R93" s="134"/>
    </row>
    <row r="94" spans="1:18" s="72" customFormat="1" ht="17.25" thickTop="1" thickBot="1" x14ac:dyDescent="0.3">
      <c r="A94" s="315"/>
      <c r="B94" s="316"/>
      <c r="C94" s="249"/>
      <c r="D94" s="67" t="s">
        <v>59</v>
      </c>
      <c r="E94" s="68">
        <v>3</v>
      </c>
      <c r="F94" s="69">
        <v>13500</v>
      </c>
      <c r="G94" s="69">
        <f t="shared" ref="G94:G95" si="6">F94*E94</f>
        <v>40500</v>
      </c>
      <c r="H94" s="68"/>
      <c r="I94" s="183">
        <f>G94</f>
        <v>40500</v>
      </c>
      <c r="J94" s="189"/>
      <c r="K94" s="187"/>
      <c r="L94" s="275"/>
      <c r="M94" s="139">
        <v>1</v>
      </c>
      <c r="N94" s="68">
        <v>3</v>
      </c>
      <c r="O94" s="68">
        <v>2</v>
      </c>
      <c r="P94" s="68">
        <v>4</v>
      </c>
      <c r="Q94" s="68">
        <v>1</v>
      </c>
      <c r="R94" s="71"/>
    </row>
    <row r="95" spans="1:18" s="72" customFormat="1" ht="17.25" thickTop="1" thickBot="1" x14ac:dyDescent="0.3">
      <c r="A95" s="315"/>
      <c r="B95" s="316"/>
      <c r="C95" s="249"/>
      <c r="D95" s="67" t="s">
        <v>85</v>
      </c>
      <c r="E95" s="68">
        <v>3</v>
      </c>
      <c r="F95" s="69">
        <v>30470</v>
      </c>
      <c r="G95" s="69">
        <f t="shared" si="6"/>
        <v>91410</v>
      </c>
      <c r="H95" s="68"/>
      <c r="I95" s="183">
        <f>G95</f>
        <v>91410</v>
      </c>
      <c r="J95" s="189"/>
      <c r="K95" s="187"/>
      <c r="L95" s="275"/>
      <c r="M95" s="139">
        <v>1</v>
      </c>
      <c r="N95" s="68">
        <v>3</v>
      </c>
      <c r="O95" s="68"/>
      <c r="P95" s="68"/>
      <c r="Q95" s="68"/>
      <c r="R95" s="71"/>
    </row>
    <row r="96" spans="1:18" s="72" customFormat="1" ht="17.25" thickTop="1" thickBot="1" x14ac:dyDescent="0.3">
      <c r="A96" s="315"/>
      <c r="B96" s="316"/>
      <c r="C96" s="249"/>
      <c r="D96" s="67" t="s">
        <v>84</v>
      </c>
      <c r="E96" s="68">
        <v>3</v>
      </c>
      <c r="F96" s="69">
        <v>11358</v>
      </c>
      <c r="G96" s="69">
        <f>F96*E96</f>
        <v>34074</v>
      </c>
      <c r="H96" s="68"/>
      <c r="I96" s="183">
        <f>+G96</f>
        <v>34074</v>
      </c>
      <c r="J96" s="189"/>
      <c r="K96" s="187"/>
      <c r="L96" s="275"/>
      <c r="M96" s="139">
        <v>1</v>
      </c>
      <c r="N96" s="68">
        <v>2</v>
      </c>
      <c r="O96" s="68">
        <v>2</v>
      </c>
      <c r="P96" s="68">
        <v>3</v>
      </c>
      <c r="Q96" s="68">
        <v>2</v>
      </c>
      <c r="R96" s="71"/>
    </row>
    <row r="97" spans="1:18" s="72" customFormat="1" ht="33" thickTop="1" thickBot="1" x14ac:dyDescent="0.3">
      <c r="A97" s="315"/>
      <c r="B97" s="316"/>
      <c r="C97" s="249"/>
      <c r="D97" s="67" t="s">
        <v>56</v>
      </c>
      <c r="E97" s="68">
        <v>1</v>
      </c>
      <c r="F97" s="69">
        <v>30000</v>
      </c>
      <c r="G97" s="69">
        <v>30000</v>
      </c>
      <c r="H97" s="68"/>
      <c r="I97" s="183">
        <f>G97</f>
        <v>30000</v>
      </c>
      <c r="J97" s="189"/>
      <c r="K97" s="187"/>
      <c r="L97" s="275"/>
      <c r="M97" s="139">
        <v>1</v>
      </c>
      <c r="N97" s="68">
        <v>3</v>
      </c>
      <c r="O97" s="68">
        <v>2</v>
      </c>
      <c r="P97" s="68">
        <v>5</v>
      </c>
      <c r="Q97" s="68">
        <v>1</v>
      </c>
      <c r="R97" s="71"/>
    </row>
    <row r="98" spans="1:18" s="72" customFormat="1" ht="17.25" thickTop="1" thickBot="1" x14ac:dyDescent="0.3">
      <c r="A98" s="315"/>
      <c r="B98" s="316"/>
      <c r="C98" s="249"/>
      <c r="D98" s="67" t="s">
        <v>57</v>
      </c>
      <c r="E98" s="68">
        <v>1</v>
      </c>
      <c r="F98" s="69">
        <v>30000</v>
      </c>
      <c r="G98" s="69">
        <v>30000</v>
      </c>
      <c r="H98" s="68"/>
      <c r="I98" s="183">
        <v>30000</v>
      </c>
      <c r="J98" s="189"/>
      <c r="K98" s="187"/>
      <c r="L98" s="275"/>
      <c r="M98" s="139">
        <v>1</v>
      </c>
      <c r="N98" s="68">
        <v>3</v>
      </c>
      <c r="O98" s="68">
        <v>2</v>
      </c>
      <c r="P98" s="68">
        <v>2</v>
      </c>
      <c r="Q98" s="68">
        <v>2</v>
      </c>
      <c r="R98" s="71"/>
    </row>
    <row r="99" spans="1:18" s="72" customFormat="1" ht="33" thickTop="1" thickBot="1" x14ac:dyDescent="0.3">
      <c r="A99" s="324"/>
      <c r="B99" s="325"/>
      <c r="C99" s="323"/>
      <c r="D99" s="138" t="s">
        <v>58</v>
      </c>
      <c r="E99" s="139">
        <v>1</v>
      </c>
      <c r="F99" s="140">
        <v>50000</v>
      </c>
      <c r="G99" s="140">
        <f>F99*E99</f>
        <v>50000</v>
      </c>
      <c r="H99" s="139"/>
      <c r="I99" s="184">
        <f>G99</f>
        <v>50000</v>
      </c>
      <c r="J99" s="189"/>
      <c r="K99" s="188"/>
      <c r="L99" s="303"/>
      <c r="M99" s="139">
        <v>1</v>
      </c>
      <c r="N99" s="139">
        <v>3</v>
      </c>
      <c r="O99" s="139">
        <v>2</v>
      </c>
      <c r="P99" s="139">
        <v>2</v>
      </c>
      <c r="Q99" s="139">
        <v>2</v>
      </c>
      <c r="R99" s="142"/>
    </row>
    <row r="100" spans="1:18" s="72" customFormat="1" ht="16.5" thickTop="1" x14ac:dyDescent="0.25">
      <c r="A100" s="73"/>
      <c r="B100" s="73"/>
      <c r="C100" s="74"/>
      <c r="D100" s="76"/>
      <c r="E100" s="77"/>
      <c r="F100" s="78"/>
      <c r="G100" s="78"/>
      <c r="H100" s="77"/>
      <c r="I100" s="79"/>
      <c r="J100" s="79"/>
      <c r="K100" s="79"/>
      <c r="L100" s="77"/>
      <c r="M100" s="77"/>
      <c r="N100" s="77"/>
      <c r="O100" s="77"/>
      <c r="P100" s="77"/>
      <c r="Q100" s="77"/>
      <c r="R100" s="77"/>
    </row>
    <row r="101" spans="1:18" s="7" customFormat="1" ht="18" thickBot="1" x14ac:dyDescent="0.35">
      <c r="A101" s="250" t="s">
        <v>9</v>
      </c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</row>
    <row r="102" spans="1:18" s="8" customFormat="1" ht="16.5" customHeight="1" thickTop="1" x14ac:dyDescent="0.25">
      <c r="A102" s="230" t="s">
        <v>10</v>
      </c>
      <c r="B102" s="232" t="s">
        <v>11</v>
      </c>
      <c r="C102" s="233"/>
      <c r="D102" s="236" t="s">
        <v>12</v>
      </c>
      <c r="E102" s="236" t="s">
        <v>13</v>
      </c>
      <c r="F102" s="238" t="s">
        <v>14</v>
      </c>
      <c r="G102" s="238" t="s">
        <v>15</v>
      </c>
      <c r="H102" s="292" t="s">
        <v>16</v>
      </c>
      <c r="I102" s="293"/>
      <c r="J102" s="293"/>
      <c r="K102" s="294"/>
      <c r="L102" s="295" t="s">
        <v>17</v>
      </c>
      <c r="M102" s="232" t="s">
        <v>18</v>
      </c>
      <c r="N102" s="244"/>
      <c r="O102" s="244"/>
      <c r="P102" s="244"/>
      <c r="Q102" s="244"/>
      <c r="R102" s="245"/>
    </row>
    <row r="103" spans="1:18" s="8" customFormat="1" ht="15" customHeight="1" x14ac:dyDescent="0.25">
      <c r="A103" s="231"/>
      <c r="B103" s="234"/>
      <c r="C103" s="235"/>
      <c r="D103" s="237"/>
      <c r="E103" s="237"/>
      <c r="F103" s="239"/>
      <c r="G103" s="239"/>
      <c r="H103" s="197" t="s">
        <v>19</v>
      </c>
      <c r="I103" s="197" t="s">
        <v>20</v>
      </c>
      <c r="J103" s="197" t="s">
        <v>21</v>
      </c>
      <c r="K103" s="197" t="s">
        <v>22</v>
      </c>
      <c r="L103" s="263"/>
      <c r="M103" s="234"/>
      <c r="N103" s="246"/>
      <c r="O103" s="246"/>
      <c r="P103" s="246"/>
      <c r="Q103" s="246"/>
      <c r="R103" s="247"/>
    </row>
    <row r="104" spans="1:18" s="3" customFormat="1" ht="100.5" customHeight="1" thickBot="1" x14ac:dyDescent="0.3">
      <c r="A104" s="198" t="s">
        <v>108</v>
      </c>
      <c r="B104" s="296" t="s">
        <v>107</v>
      </c>
      <c r="C104" s="297"/>
      <c r="D104" s="9" t="s">
        <v>23</v>
      </c>
      <c r="E104" s="9" t="s">
        <v>24</v>
      </c>
      <c r="F104" s="59">
        <v>1</v>
      </c>
      <c r="G104" s="59">
        <v>7</v>
      </c>
      <c r="H104" s="10">
        <v>1</v>
      </c>
      <c r="I104" s="10"/>
      <c r="J104" s="10"/>
      <c r="K104" s="11"/>
      <c r="L104" s="203">
        <v>148655</v>
      </c>
      <c r="M104" s="221"/>
      <c r="N104" s="221"/>
      <c r="O104" s="221"/>
      <c r="P104" s="221"/>
      <c r="Q104" s="221"/>
      <c r="R104" s="222"/>
    </row>
    <row r="105" spans="1:18" s="3" customFormat="1" ht="16.5" thickTop="1" x14ac:dyDescent="0.25">
      <c r="A105" s="12"/>
      <c r="B105" s="13"/>
      <c r="C105" s="13"/>
      <c r="D105" s="13"/>
      <c r="E105" s="13"/>
      <c r="F105" s="60"/>
      <c r="G105" s="60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4"/>
    </row>
    <row r="106" spans="1:18" s="7" customFormat="1" ht="17.25" x14ac:dyDescent="0.3">
      <c r="A106" s="15" t="s">
        <v>25</v>
      </c>
      <c r="B106" s="16"/>
      <c r="C106" s="16"/>
      <c r="D106" s="16"/>
      <c r="E106" s="16"/>
      <c r="F106" s="61"/>
      <c r="G106" s="61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7"/>
    </row>
    <row r="107" spans="1:18" s="8" customFormat="1" ht="15.75" x14ac:dyDescent="0.25">
      <c r="A107" s="223" t="s">
        <v>26</v>
      </c>
      <c r="B107" s="224"/>
      <c r="C107" s="214" t="s">
        <v>27</v>
      </c>
      <c r="D107" s="214" t="s">
        <v>28</v>
      </c>
      <c r="E107" s="214"/>
      <c r="F107" s="214"/>
      <c r="G107" s="214"/>
      <c r="H107" s="214" t="s">
        <v>29</v>
      </c>
      <c r="I107" s="214"/>
      <c r="J107" s="214"/>
      <c r="K107" s="214"/>
      <c r="L107" s="228" t="s">
        <v>30</v>
      </c>
      <c r="M107" s="214" t="s">
        <v>31</v>
      </c>
      <c r="N107" s="214"/>
      <c r="O107" s="214"/>
      <c r="P107" s="214"/>
      <c r="Q107" s="214"/>
      <c r="R107" s="215"/>
    </row>
    <row r="108" spans="1:18" s="8" customFormat="1" ht="30" customHeight="1" x14ac:dyDescent="0.25">
      <c r="A108" s="225"/>
      <c r="B108" s="226"/>
      <c r="C108" s="227"/>
      <c r="D108" s="193" t="s">
        <v>32</v>
      </c>
      <c r="E108" s="193" t="s">
        <v>33</v>
      </c>
      <c r="F108" s="194" t="s">
        <v>34</v>
      </c>
      <c r="G108" s="194" t="s">
        <v>35</v>
      </c>
      <c r="H108" s="193" t="s">
        <v>19</v>
      </c>
      <c r="I108" s="193" t="s">
        <v>20</v>
      </c>
      <c r="J108" s="193" t="s">
        <v>21</v>
      </c>
      <c r="K108" s="193" t="s">
        <v>22</v>
      </c>
      <c r="L108" s="229"/>
      <c r="M108" s="195" t="s">
        <v>36</v>
      </c>
      <c r="N108" s="195" t="s">
        <v>37</v>
      </c>
      <c r="O108" s="195" t="s">
        <v>38</v>
      </c>
      <c r="P108" s="195" t="s">
        <v>39</v>
      </c>
      <c r="Q108" s="195" t="s">
        <v>40</v>
      </c>
      <c r="R108" s="196" t="s">
        <v>41</v>
      </c>
    </row>
    <row r="109" spans="1:18" s="72" customFormat="1" ht="35.1" customHeight="1" x14ac:dyDescent="0.25">
      <c r="A109" s="240" t="s">
        <v>100</v>
      </c>
      <c r="B109" s="241"/>
      <c r="C109" s="248">
        <f>SUM(G109:G112)*3</f>
        <v>31950</v>
      </c>
      <c r="D109" s="135" t="s">
        <v>73</v>
      </c>
      <c r="E109" s="93">
        <v>30</v>
      </c>
      <c r="F109" s="136">
        <v>175</v>
      </c>
      <c r="G109" s="136">
        <f>+E109*F109</f>
        <v>5250</v>
      </c>
      <c r="H109" s="93">
        <f>G109</f>
        <v>5250</v>
      </c>
      <c r="I109" s="94"/>
      <c r="J109" s="94"/>
      <c r="K109" s="94"/>
      <c r="L109" s="274" t="s">
        <v>42</v>
      </c>
      <c r="M109" s="93">
        <v>1</v>
      </c>
      <c r="N109" s="93">
        <v>3</v>
      </c>
      <c r="O109" s="93">
        <v>2</v>
      </c>
      <c r="P109" s="93">
        <v>2</v>
      </c>
      <c r="Q109" s="93">
        <v>2</v>
      </c>
      <c r="R109" s="137"/>
    </row>
    <row r="110" spans="1:18" s="72" customFormat="1" ht="36.75" customHeight="1" x14ac:dyDescent="0.25">
      <c r="A110" s="242"/>
      <c r="B110" s="243"/>
      <c r="C110" s="249"/>
      <c r="D110" s="67" t="s">
        <v>43</v>
      </c>
      <c r="E110" s="68">
        <v>10</v>
      </c>
      <c r="F110" s="69">
        <v>450</v>
      </c>
      <c r="G110" s="69">
        <f>+E110*F110</f>
        <v>4500</v>
      </c>
      <c r="H110" s="68">
        <f>G110</f>
        <v>4500</v>
      </c>
      <c r="I110" s="70"/>
      <c r="J110" s="70"/>
      <c r="K110" s="70"/>
      <c r="L110" s="275"/>
      <c r="M110" s="93">
        <v>1</v>
      </c>
      <c r="N110" s="68">
        <v>2</v>
      </c>
      <c r="O110" s="68">
        <v>3</v>
      </c>
      <c r="P110" s="68">
        <v>1</v>
      </c>
      <c r="Q110" s="68">
        <v>1</v>
      </c>
      <c r="R110" s="71">
        <v>1</v>
      </c>
    </row>
    <row r="111" spans="1:18" s="72" customFormat="1" ht="36.75" customHeight="1" x14ac:dyDescent="0.25">
      <c r="A111" s="242"/>
      <c r="B111" s="243"/>
      <c r="C111" s="249"/>
      <c r="D111" s="67" t="s">
        <v>44</v>
      </c>
      <c r="E111" s="68">
        <v>50</v>
      </c>
      <c r="F111" s="69">
        <v>8</v>
      </c>
      <c r="G111" s="69">
        <f>+E111*F111</f>
        <v>400</v>
      </c>
      <c r="H111" s="68">
        <f>G111</f>
        <v>400</v>
      </c>
      <c r="I111" s="70"/>
      <c r="J111" s="70"/>
      <c r="K111" s="70"/>
      <c r="L111" s="275"/>
      <c r="M111" s="93">
        <v>1</v>
      </c>
      <c r="N111" s="68">
        <v>3</v>
      </c>
      <c r="O111" s="68">
        <v>2</v>
      </c>
      <c r="P111" s="68">
        <v>2</v>
      </c>
      <c r="Q111" s="68">
        <v>2</v>
      </c>
      <c r="R111" s="71"/>
    </row>
    <row r="112" spans="1:18" s="72" customFormat="1" ht="84" customHeight="1" x14ac:dyDescent="0.25">
      <c r="A112" s="242"/>
      <c r="B112" s="243"/>
      <c r="C112" s="249"/>
      <c r="D112" s="67" t="s">
        <v>79</v>
      </c>
      <c r="E112" s="68">
        <v>2</v>
      </c>
      <c r="F112" s="69">
        <v>250</v>
      </c>
      <c r="G112" s="69">
        <f>+E112*F112</f>
        <v>500</v>
      </c>
      <c r="H112" s="68">
        <f>G112</f>
        <v>500</v>
      </c>
      <c r="I112" s="70"/>
      <c r="J112" s="70"/>
      <c r="K112" s="70"/>
      <c r="L112" s="276"/>
      <c r="M112" s="93">
        <v>1</v>
      </c>
      <c r="N112" s="68">
        <v>3</v>
      </c>
      <c r="O112" s="68">
        <v>3</v>
      </c>
      <c r="P112" s="68">
        <v>7</v>
      </c>
      <c r="Q112" s="68">
        <v>1</v>
      </c>
      <c r="R112" s="71">
        <v>1</v>
      </c>
    </row>
    <row r="113" spans="1:18" s="72" customFormat="1" ht="31.5" customHeight="1" x14ac:dyDescent="0.25">
      <c r="A113" s="216" t="s">
        <v>62</v>
      </c>
      <c r="B113" s="216"/>
      <c r="C113" s="219">
        <f>SUM(G113:G116)*5</f>
        <v>28325</v>
      </c>
      <c r="D113" s="135" t="s">
        <v>73</v>
      </c>
      <c r="E113" s="131">
        <v>50</v>
      </c>
      <c r="F113" s="132">
        <v>175</v>
      </c>
      <c r="G113" s="132">
        <f>F113*5</f>
        <v>875</v>
      </c>
      <c r="H113" s="131"/>
      <c r="I113" s="131">
        <f t="shared" ref="I113:I116" si="7">G113/2</f>
        <v>437.5</v>
      </c>
      <c r="J113" s="131">
        <f t="shared" ref="J113:J116" si="8">G113/2</f>
        <v>437.5</v>
      </c>
      <c r="K113" s="133"/>
      <c r="L113" s="302" t="s">
        <v>42</v>
      </c>
      <c r="M113" s="93">
        <v>1</v>
      </c>
      <c r="N113" s="131">
        <v>3</v>
      </c>
      <c r="O113" s="131">
        <v>2</v>
      </c>
      <c r="P113" s="131">
        <v>2</v>
      </c>
      <c r="Q113" s="131">
        <v>2</v>
      </c>
      <c r="R113" s="134"/>
    </row>
    <row r="114" spans="1:18" s="72" customFormat="1" ht="27.75" customHeight="1" x14ac:dyDescent="0.25">
      <c r="A114" s="217"/>
      <c r="B114" s="217"/>
      <c r="C114" s="219"/>
      <c r="D114" s="75" t="s">
        <v>43</v>
      </c>
      <c r="E114" s="68">
        <v>50</v>
      </c>
      <c r="F114" s="69">
        <v>450</v>
      </c>
      <c r="G114" s="69">
        <f>F114*5</f>
        <v>2250</v>
      </c>
      <c r="H114" s="68"/>
      <c r="I114" s="68">
        <f t="shared" si="7"/>
        <v>1125</v>
      </c>
      <c r="J114" s="68">
        <f t="shared" si="8"/>
        <v>1125</v>
      </c>
      <c r="K114" s="70"/>
      <c r="L114" s="275"/>
      <c r="M114" s="93">
        <v>1</v>
      </c>
      <c r="N114" s="68">
        <v>2</v>
      </c>
      <c r="O114" s="68">
        <v>3</v>
      </c>
      <c r="P114" s="68">
        <v>1</v>
      </c>
      <c r="Q114" s="68">
        <v>1</v>
      </c>
      <c r="R114" s="71">
        <v>1</v>
      </c>
    </row>
    <row r="115" spans="1:18" s="72" customFormat="1" ht="24" customHeight="1" x14ac:dyDescent="0.25">
      <c r="A115" s="217"/>
      <c r="B115" s="217"/>
      <c r="C115" s="219"/>
      <c r="D115" s="75" t="s">
        <v>44</v>
      </c>
      <c r="E115" s="68">
        <v>100</v>
      </c>
      <c r="F115" s="69">
        <v>8</v>
      </c>
      <c r="G115" s="69">
        <f>F115*5</f>
        <v>40</v>
      </c>
      <c r="H115" s="68"/>
      <c r="I115" s="68">
        <f t="shared" si="7"/>
        <v>20</v>
      </c>
      <c r="J115" s="68">
        <f t="shared" si="8"/>
        <v>20</v>
      </c>
      <c r="K115" s="70"/>
      <c r="L115" s="275"/>
      <c r="M115" s="93">
        <v>1</v>
      </c>
      <c r="N115" s="68">
        <v>3</v>
      </c>
      <c r="O115" s="68">
        <v>2</v>
      </c>
      <c r="P115" s="68">
        <v>2</v>
      </c>
      <c r="Q115" s="68">
        <v>2</v>
      </c>
      <c r="R115" s="71"/>
    </row>
    <row r="116" spans="1:18" s="72" customFormat="1" ht="37.5" customHeight="1" thickBot="1" x14ac:dyDescent="0.3">
      <c r="A116" s="218"/>
      <c r="B116" s="218"/>
      <c r="C116" s="220"/>
      <c r="D116" s="173" t="s">
        <v>79</v>
      </c>
      <c r="E116" s="139">
        <v>10</v>
      </c>
      <c r="F116" s="140">
        <v>250</v>
      </c>
      <c r="G116" s="83">
        <f>F116*E116</f>
        <v>2500</v>
      </c>
      <c r="H116" s="139"/>
      <c r="I116" s="139">
        <f t="shared" si="7"/>
        <v>1250</v>
      </c>
      <c r="J116" s="139">
        <f t="shared" si="8"/>
        <v>1250</v>
      </c>
      <c r="K116" s="141"/>
      <c r="L116" s="303"/>
      <c r="M116" s="93">
        <v>1</v>
      </c>
      <c r="N116" s="139">
        <v>2</v>
      </c>
      <c r="O116" s="139">
        <v>3</v>
      </c>
      <c r="P116" s="139">
        <v>7</v>
      </c>
      <c r="Q116" s="139">
        <v>1</v>
      </c>
      <c r="R116" s="142">
        <v>1</v>
      </c>
    </row>
    <row r="117" spans="1:18" s="72" customFormat="1" ht="24.95" customHeight="1" thickTop="1" x14ac:dyDescent="0.25">
      <c r="A117" s="307" t="s">
        <v>63</v>
      </c>
      <c r="B117" s="307"/>
      <c r="C117" s="309">
        <f>SUM(G117:G120)*4</f>
        <v>56480</v>
      </c>
      <c r="D117" s="135" t="s">
        <v>73</v>
      </c>
      <c r="E117" s="131">
        <v>40</v>
      </c>
      <c r="F117" s="132">
        <v>175</v>
      </c>
      <c r="G117" s="98">
        <f>F117*E117</f>
        <v>7000</v>
      </c>
      <c r="H117" s="90">
        <f>G117/4</f>
        <v>1750</v>
      </c>
      <c r="I117" s="90">
        <f>G117/4</f>
        <v>1750</v>
      </c>
      <c r="J117" s="90">
        <f>G117/4</f>
        <v>1750</v>
      </c>
      <c r="K117" s="90">
        <f>G117/4</f>
        <v>1750</v>
      </c>
      <c r="L117" s="271" t="s">
        <v>42</v>
      </c>
      <c r="M117" s="93">
        <v>1</v>
      </c>
      <c r="N117" s="90">
        <v>3</v>
      </c>
      <c r="O117" s="90">
        <v>2</v>
      </c>
      <c r="P117" s="90">
        <v>2</v>
      </c>
      <c r="Q117" s="90">
        <v>2</v>
      </c>
      <c r="R117" s="144"/>
    </row>
    <row r="118" spans="1:18" s="72" customFormat="1" ht="29.25" customHeight="1" x14ac:dyDescent="0.25">
      <c r="A118" s="308"/>
      <c r="B118" s="308"/>
      <c r="C118" s="310"/>
      <c r="D118" s="75" t="s">
        <v>43</v>
      </c>
      <c r="E118" s="68">
        <v>10</v>
      </c>
      <c r="F118" s="69">
        <v>450</v>
      </c>
      <c r="G118" s="83">
        <f>F118*E118</f>
        <v>4500</v>
      </c>
      <c r="H118" s="81">
        <f>G118/4</f>
        <v>1125</v>
      </c>
      <c r="I118" s="81">
        <f>G118/4</f>
        <v>1125</v>
      </c>
      <c r="J118" s="81">
        <f>G118/4</f>
        <v>1125</v>
      </c>
      <c r="K118" s="81">
        <f>G118/4</f>
        <v>1125</v>
      </c>
      <c r="L118" s="272"/>
      <c r="M118" s="93">
        <v>1</v>
      </c>
      <c r="N118" s="80">
        <v>2</v>
      </c>
      <c r="O118" s="80">
        <v>3</v>
      </c>
      <c r="P118" s="80">
        <v>1</v>
      </c>
      <c r="Q118" s="80">
        <v>1</v>
      </c>
      <c r="R118" s="80">
        <v>1</v>
      </c>
    </row>
    <row r="119" spans="1:18" s="72" customFormat="1" ht="30" customHeight="1" x14ac:dyDescent="0.25">
      <c r="A119" s="308"/>
      <c r="B119" s="308"/>
      <c r="C119" s="310"/>
      <c r="D119" s="75" t="s">
        <v>44</v>
      </c>
      <c r="E119" s="68">
        <v>15</v>
      </c>
      <c r="F119" s="69">
        <v>8</v>
      </c>
      <c r="G119" s="83">
        <f>F119*E119</f>
        <v>120</v>
      </c>
      <c r="H119" s="81">
        <f>G119/4</f>
        <v>30</v>
      </c>
      <c r="I119" s="81">
        <f>G119/4</f>
        <v>30</v>
      </c>
      <c r="J119" s="81">
        <f>G119/4</f>
        <v>30</v>
      </c>
      <c r="K119" s="81">
        <f>G119/4</f>
        <v>30</v>
      </c>
      <c r="L119" s="272"/>
      <c r="M119" s="93">
        <v>1</v>
      </c>
      <c r="N119" s="80">
        <v>3</v>
      </c>
      <c r="O119" s="80">
        <v>2</v>
      </c>
      <c r="P119" s="80">
        <v>2</v>
      </c>
      <c r="Q119" s="80">
        <v>2</v>
      </c>
      <c r="R119" s="80"/>
    </row>
    <row r="120" spans="1:18" s="72" customFormat="1" ht="21.75" customHeight="1" x14ac:dyDescent="0.25">
      <c r="A120" s="308"/>
      <c r="B120" s="308"/>
      <c r="C120" s="310"/>
      <c r="D120" s="75" t="s">
        <v>79</v>
      </c>
      <c r="E120" s="68">
        <v>10</v>
      </c>
      <c r="F120" s="69">
        <v>250</v>
      </c>
      <c r="G120" s="83">
        <f>F120*E120</f>
        <v>2500</v>
      </c>
      <c r="H120" s="81">
        <f>G120/4</f>
        <v>625</v>
      </c>
      <c r="I120" s="81">
        <f>G120/4</f>
        <v>625</v>
      </c>
      <c r="J120" s="81">
        <f>G120/4</f>
        <v>625</v>
      </c>
      <c r="K120" s="81">
        <f>G120/4</f>
        <v>625</v>
      </c>
      <c r="L120" s="272"/>
      <c r="M120" s="93">
        <v>1</v>
      </c>
      <c r="N120" s="80">
        <v>2</v>
      </c>
      <c r="O120" s="80">
        <v>3</v>
      </c>
      <c r="P120" s="80">
        <v>7</v>
      </c>
      <c r="Q120" s="80">
        <v>1</v>
      </c>
      <c r="R120" s="80">
        <v>1</v>
      </c>
    </row>
    <row r="121" spans="1:18" s="72" customFormat="1" ht="30" customHeight="1" x14ac:dyDescent="0.25">
      <c r="A121" s="240" t="s">
        <v>64</v>
      </c>
      <c r="B121" s="241"/>
      <c r="C121" s="248">
        <v>29900</v>
      </c>
      <c r="D121" s="135" t="s">
        <v>73</v>
      </c>
      <c r="E121" s="93">
        <v>20</v>
      </c>
      <c r="F121" s="136">
        <v>175</v>
      </c>
      <c r="G121" s="136">
        <f>+E121*F121</f>
        <v>3500</v>
      </c>
      <c r="H121" s="93"/>
      <c r="I121" s="143">
        <f>G121/2</f>
        <v>1750</v>
      </c>
      <c r="J121" s="94"/>
      <c r="K121" s="143">
        <f>G121/2</f>
        <v>1750</v>
      </c>
      <c r="L121" s="272"/>
      <c r="M121" s="93">
        <v>1</v>
      </c>
      <c r="N121" s="93">
        <v>2</v>
      </c>
      <c r="O121" s="93">
        <v>3</v>
      </c>
      <c r="P121" s="93">
        <v>3</v>
      </c>
      <c r="Q121" s="93">
        <v>2</v>
      </c>
      <c r="R121" s="137"/>
    </row>
    <row r="122" spans="1:18" s="72" customFormat="1" ht="31.5" customHeight="1" x14ac:dyDescent="0.25">
      <c r="A122" s="242"/>
      <c r="B122" s="243"/>
      <c r="C122" s="249"/>
      <c r="D122" s="67" t="s">
        <v>50</v>
      </c>
      <c r="E122" s="68">
        <v>50</v>
      </c>
      <c r="F122" s="69">
        <v>450</v>
      </c>
      <c r="G122" s="69">
        <v>27500</v>
      </c>
      <c r="H122" s="68"/>
      <c r="I122" s="81">
        <f>G122/2</f>
        <v>13750</v>
      </c>
      <c r="J122" s="70"/>
      <c r="K122" s="81">
        <f>G122/2</f>
        <v>13750</v>
      </c>
      <c r="L122" s="272"/>
      <c r="M122" s="93">
        <v>1</v>
      </c>
      <c r="N122" s="68">
        <v>2</v>
      </c>
      <c r="O122" s="68">
        <v>3</v>
      </c>
      <c r="P122" s="68">
        <v>1</v>
      </c>
      <c r="Q122" s="68">
        <v>1</v>
      </c>
      <c r="R122" s="71">
        <v>1</v>
      </c>
    </row>
    <row r="123" spans="1:18" s="72" customFormat="1" ht="29.25" customHeight="1" x14ac:dyDescent="0.25">
      <c r="A123" s="242"/>
      <c r="B123" s="243"/>
      <c r="C123" s="249"/>
      <c r="D123" s="67" t="s">
        <v>44</v>
      </c>
      <c r="E123" s="68">
        <v>50</v>
      </c>
      <c r="F123" s="69">
        <v>8</v>
      </c>
      <c r="G123" s="69">
        <f>+E123*F123</f>
        <v>400</v>
      </c>
      <c r="H123" s="68"/>
      <c r="I123" s="81"/>
      <c r="J123" s="86"/>
      <c r="K123" s="81">
        <f>G123/2</f>
        <v>200</v>
      </c>
      <c r="L123" s="272"/>
      <c r="M123" s="93">
        <v>1</v>
      </c>
      <c r="N123" s="68">
        <v>3</v>
      </c>
      <c r="O123" s="68">
        <v>2</v>
      </c>
      <c r="P123" s="68">
        <v>2</v>
      </c>
      <c r="Q123" s="68">
        <v>2</v>
      </c>
      <c r="R123" s="71"/>
    </row>
    <row r="124" spans="1:18" s="72" customFormat="1" ht="26.25" customHeight="1" x14ac:dyDescent="0.25">
      <c r="A124" s="242"/>
      <c r="B124" s="243"/>
      <c r="C124" s="249"/>
      <c r="D124" s="67" t="s">
        <v>106</v>
      </c>
      <c r="E124" s="68">
        <v>10</v>
      </c>
      <c r="F124" s="69">
        <v>250</v>
      </c>
      <c r="G124" s="69">
        <v>2500</v>
      </c>
      <c r="H124" s="174"/>
      <c r="I124" s="80">
        <f>G124/2</f>
        <v>1250</v>
      </c>
      <c r="J124" s="175"/>
      <c r="K124" s="80">
        <f>G124/2</f>
        <v>1250</v>
      </c>
      <c r="L124" s="273"/>
      <c r="M124" s="93">
        <v>1</v>
      </c>
      <c r="N124" s="68">
        <v>2</v>
      </c>
      <c r="O124" s="68">
        <v>3</v>
      </c>
      <c r="P124" s="68">
        <v>7</v>
      </c>
      <c r="Q124" s="68">
        <v>1</v>
      </c>
      <c r="R124" s="71">
        <v>1</v>
      </c>
    </row>
    <row r="125" spans="1:18" s="72" customFormat="1" x14ac:dyDescent="0.25">
      <c r="F125" s="84"/>
      <c r="G125" s="84"/>
    </row>
    <row r="126" spans="1:18" s="72" customFormat="1" ht="16.5" thickBot="1" x14ac:dyDescent="0.3">
      <c r="A126" s="250" t="s">
        <v>9</v>
      </c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</row>
    <row r="127" spans="1:18" s="72" customFormat="1" ht="16.5" thickTop="1" x14ac:dyDescent="0.25">
      <c r="A127" s="266" t="s">
        <v>10</v>
      </c>
      <c r="B127" s="267" t="s">
        <v>11</v>
      </c>
      <c r="C127" s="267"/>
      <c r="D127" s="268" t="s">
        <v>12</v>
      </c>
      <c r="E127" s="268" t="s">
        <v>13</v>
      </c>
      <c r="F127" s="269" t="s">
        <v>14</v>
      </c>
      <c r="G127" s="269" t="s">
        <v>15</v>
      </c>
      <c r="H127" s="268" t="s">
        <v>16</v>
      </c>
      <c r="I127" s="268"/>
      <c r="J127" s="268"/>
      <c r="K127" s="268"/>
      <c r="L127" s="267" t="s">
        <v>17</v>
      </c>
      <c r="M127" s="267" t="s">
        <v>18</v>
      </c>
      <c r="N127" s="267"/>
      <c r="O127" s="267"/>
      <c r="P127" s="267"/>
      <c r="Q127" s="267"/>
      <c r="R127" s="327"/>
    </row>
    <row r="128" spans="1:18" s="72" customFormat="1" ht="15.75" x14ac:dyDescent="0.25">
      <c r="A128" s="223"/>
      <c r="B128" s="224"/>
      <c r="C128" s="224"/>
      <c r="D128" s="214"/>
      <c r="E128" s="214"/>
      <c r="F128" s="270"/>
      <c r="G128" s="270"/>
      <c r="H128" s="197" t="s">
        <v>19</v>
      </c>
      <c r="I128" s="197" t="s">
        <v>20</v>
      </c>
      <c r="J128" s="197" t="s">
        <v>21</v>
      </c>
      <c r="K128" s="197" t="s">
        <v>22</v>
      </c>
      <c r="L128" s="224"/>
      <c r="M128" s="224"/>
      <c r="N128" s="224"/>
      <c r="O128" s="224"/>
      <c r="P128" s="224"/>
      <c r="Q128" s="224"/>
      <c r="R128" s="328"/>
    </row>
    <row r="129" spans="1:18" s="72" customFormat="1" ht="114.75" customHeight="1" thickBot="1" x14ac:dyDescent="0.3">
      <c r="A129" s="192" t="s">
        <v>66</v>
      </c>
      <c r="B129" s="260" t="s">
        <v>65</v>
      </c>
      <c r="C129" s="260"/>
      <c r="D129" s="139" t="s">
        <v>51</v>
      </c>
      <c r="E129" s="139" t="s">
        <v>52</v>
      </c>
      <c r="F129" s="139">
        <v>10</v>
      </c>
      <c r="G129" s="139">
        <v>50</v>
      </c>
      <c r="H129" s="139">
        <v>5</v>
      </c>
      <c r="I129" s="139">
        <v>15</v>
      </c>
      <c r="J129" s="139">
        <v>15</v>
      </c>
      <c r="K129" s="139">
        <v>15</v>
      </c>
      <c r="L129" s="205" t="s">
        <v>99</v>
      </c>
      <c r="M129" s="261"/>
      <c r="N129" s="262"/>
      <c r="O129" s="262"/>
      <c r="P129" s="262"/>
      <c r="Q129" s="262"/>
      <c r="R129" s="262"/>
    </row>
    <row r="130" spans="1:18" s="72" customFormat="1" ht="16.5" thickTop="1" x14ac:dyDescent="0.25">
      <c r="A130" s="145"/>
      <c r="B130" s="145"/>
      <c r="C130" s="145"/>
      <c r="D130" s="145"/>
      <c r="E130" s="145"/>
      <c r="F130" s="146"/>
      <c r="G130" s="146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1:18" s="72" customFormat="1" ht="16.5" thickBot="1" x14ac:dyDescent="0.3">
      <c r="A131" s="151" t="s">
        <v>25</v>
      </c>
      <c r="B131" s="152"/>
      <c r="C131" s="150"/>
      <c r="D131" s="147"/>
      <c r="E131" s="147"/>
      <c r="F131" s="148"/>
      <c r="G131" s="148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9"/>
    </row>
    <row r="132" spans="1:18" s="72" customFormat="1" ht="16.5" thickTop="1" x14ac:dyDescent="0.25">
      <c r="A132" s="231" t="s">
        <v>26</v>
      </c>
      <c r="B132" s="263"/>
      <c r="C132" s="237" t="s">
        <v>27</v>
      </c>
      <c r="D132" s="237" t="s">
        <v>28</v>
      </c>
      <c r="E132" s="237"/>
      <c r="F132" s="237"/>
      <c r="G132" s="237"/>
      <c r="H132" s="237" t="s">
        <v>29</v>
      </c>
      <c r="I132" s="237"/>
      <c r="J132" s="237"/>
      <c r="K132" s="237"/>
      <c r="L132" s="264" t="s">
        <v>30</v>
      </c>
      <c r="M132" s="237" t="s">
        <v>31</v>
      </c>
      <c r="N132" s="237"/>
      <c r="O132" s="237"/>
      <c r="P132" s="237"/>
      <c r="Q132" s="237"/>
      <c r="R132" s="265"/>
    </row>
    <row r="133" spans="1:18" s="72" customFormat="1" ht="45" x14ac:dyDescent="0.25">
      <c r="A133" s="225"/>
      <c r="B133" s="226"/>
      <c r="C133" s="227"/>
      <c r="D133" s="193" t="s">
        <v>32</v>
      </c>
      <c r="E133" s="193" t="s">
        <v>33</v>
      </c>
      <c r="F133" s="194" t="s">
        <v>34</v>
      </c>
      <c r="G133" s="194" t="s">
        <v>35</v>
      </c>
      <c r="H133" s="193" t="s">
        <v>19</v>
      </c>
      <c r="I133" s="193" t="s">
        <v>20</v>
      </c>
      <c r="J133" s="193" t="s">
        <v>21</v>
      </c>
      <c r="K133" s="193" t="s">
        <v>22</v>
      </c>
      <c r="L133" s="229"/>
      <c r="M133" s="195" t="s">
        <v>36</v>
      </c>
      <c r="N133" s="195" t="s">
        <v>37</v>
      </c>
      <c r="O133" s="195" t="s">
        <v>38</v>
      </c>
      <c r="P133" s="195" t="s">
        <v>39</v>
      </c>
      <c r="Q133" s="195" t="s">
        <v>40</v>
      </c>
      <c r="R133" s="196" t="s">
        <v>41</v>
      </c>
    </row>
    <row r="134" spans="1:18" s="72" customFormat="1" ht="19.5" customHeight="1" x14ac:dyDescent="0.25">
      <c r="A134" s="251" t="s">
        <v>111</v>
      </c>
      <c r="B134" s="252"/>
      <c r="C134" s="257">
        <f>SUM(G134:G136)</f>
        <v>7149000</v>
      </c>
      <c r="D134" s="135" t="s">
        <v>53</v>
      </c>
      <c r="E134" s="93">
        <v>15</v>
      </c>
      <c r="F134" s="136">
        <v>50000</v>
      </c>
      <c r="G134" s="136">
        <f>F134*E134</f>
        <v>750000</v>
      </c>
      <c r="H134" s="93">
        <f>G134/4</f>
        <v>187500</v>
      </c>
      <c r="I134" s="93">
        <f>G134/4</f>
        <v>187500</v>
      </c>
      <c r="J134" s="93">
        <f>G134/4</f>
        <v>187500</v>
      </c>
      <c r="K134" s="93">
        <f>G134/4</f>
        <v>187500</v>
      </c>
      <c r="L134" s="274" t="s">
        <v>42</v>
      </c>
      <c r="M134" s="93">
        <v>1</v>
      </c>
      <c r="N134" s="93">
        <v>2</v>
      </c>
      <c r="O134" s="93">
        <v>2</v>
      </c>
      <c r="P134" s="93">
        <v>4</v>
      </c>
      <c r="Q134" s="93">
        <v>1</v>
      </c>
      <c r="R134" s="137"/>
    </row>
    <row r="135" spans="1:18" s="72" customFormat="1" ht="15.75" x14ac:dyDescent="0.25">
      <c r="A135" s="253"/>
      <c r="B135" s="254"/>
      <c r="C135" s="258"/>
      <c r="D135" s="67" t="s">
        <v>80</v>
      </c>
      <c r="E135" s="68">
        <v>15</v>
      </c>
      <c r="F135" s="69">
        <v>113580</v>
      </c>
      <c r="G135" s="69">
        <f>F135*50</f>
        <v>5679000</v>
      </c>
      <c r="H135" s="68">
        <f>G135/4</f>
        <v>1419750</v>
      </c>
      <c r="I135" s="68">
        <f>G135/4</f>
        <v>1419750</v>
      </c>
      <c r="J135" s="68">
        <f>G135/4</f>
        <v>1419750</v>
      </c>
      <c r="K135" s="68">
        <f>G135/4</f>
        <v>1419750</v>
      </c>
      <c r="L135" s="275"/>
      <c r="M135" s="68">
        <v>1</v>
      </c>
      <c r="N135" s="68">
        <v>2</v>
      </c>
      <c r="O135" s="68">
        <v>2</v>
      </c>
      <c r="P135" s="68">
        <v>3</v>
      </c>
      <c r="Q135" s="68">
        <v>2</v>
      </c>
      <c r="R135" s="71"/>
    </row>
    <row r="136" spans="1:18" s="72" customFormat="1" ht="15.75" x14ac:dyDescent="0.25">
      <c r="A136" s="253"/>
      <c r="B136" s="254"/>
      <c r="C136" s="258"/>
      <c r="D136" s="67" t="s">
        <v>81</v>
      </c>
      <c r="E136" s="68">
        <v>15</v>
      </c>
      <c r="F136" s="69">
        <v>48000</v>
      </c>
      <c r="G136" s="69">
        <f>F136*E136</f>
        <v>720000</v>
      </c>
      <c r="H136" s="68">
        <f>G136/4</f>
        <v>180000</v>
      </c>
      <c r="I136" s="68">
        <f>G136/4</f>
        <v>180000</v>
      </c>
      <c r="J136" s="68">
        <f>G136/4</f>
        <v>180000</v>
      </c>
      <c r="K136" s="68">
        <f>G136/4</f>
        <v>180000</v>
      </c>
      <c r="L136" s="276"/>
      <c r="M136" s="68">
        <v>1</v>
      </c>
      <c r="N136" s="68">
        <v>4</v>
      </c>
      <c r="O136" s="68">
        <v>1</v>
      </c>
      <c r="P136" s="68">
        <v>4</v>
      </c>
      <c r="Q136" s="68">
        <v>2</v>
      </c>
      <c r="R136" s="71"/>
    </row>
    <row r="137" spans="1:18" s="72" customFormat="1" ht="3" customHeight="1" thickBot="1" x14ac:dyDescent="0.3">
      <c r="A137" s="255"/>
      <c r="B137" s="256"/>
      <c r="C137" s="259"/>
      <c r="D137" s="138"/>
      <c r="E137" s="139"/>
      <c r="F137" s="140"/>
      <c r="G137" s="140"/>
      <c r="H137" s="141"/>
      <c r="I137" s="141"/>
      <c r="J137" s="141"/>
      <c r="K137" s="141"/>
      <c r="L137" s="139"/>
      <c r="M137" s="139"/>
      <c r="N137" s="139"/>
      <c r="O137" s="139"/>
      <c r="P137" s="139"/>
      <c r="Q137" s="139"/>
      <c r="R137" s="142"/>
    </row>
    <row r="138" spans="1:18" s="72" customFormat="1" ht="19.5" thickTop="1" x14ac:dyDescent="0.25">
      <c r="A138" s="207" t="s">
        <v>102</v>
      </c>
      <c r="B138" s="95"/>
      <c r="C138" s="96"/>
      <c r="D138" s="97"/>
      <c r="E138" s="90"/>
      <c r="F138" s="98"/>
      <c r="G138" s="98"/>
      <c r="H138" s="161"/>
      <c r="I138" s="79"/>
      <c r="J138" s="79"/>
      <c r="K138" s="99"/>
      <c r="L138" s="90"/>
      <c r="M138" s="92"/>
      <c r="N138" s="77"/>
      <c r="O138" s="77"/>
      <c r="P138" s="77"/>
      <c r="Q138" s="77"/>
      <c r="R138" s="77"/>
    </row>
    <row r="139" spans="1:18" s="72" customFormat="1" ht="15.75" x14ac:dyDescent="0.25">
      <c r="A139" s="87"/>
      <c r="B139" s="95"/>
      <c r="C139" s="96"/>
      <c r="D139" s="97"/>
      <c r="E139" s="90"/>
      <c r="F139" s="98"/>
      <c r="G139" s="98"/>
      <c r="H139" s="161"/>
      <c r="I139" s="79"/>
      <c r="J139" s="79"/>
      <c r="K139" s="99"/>
      <c r="L139" s="90"/>
      <c r="M139" s="92"/>
      <c r="N139" s="77"/>
      <c r="O139" s="77"/>
      <c r="P139" s="77"/>
      <c r="Q139" s="77"/>
      <c r="R139" s="77"/>
    </row>
    <row r="140" spans="1:18" s="72" customFormat="1" ht="16.5" thickBot="1" x14ac:dyDescent="0.3">
      <c r="A140" s="250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</row>
    <row r="141" spans="1:18" ht="15.75" thickTop="1" x14ac:dyDescent="0.25"/>
  </sheetData>
  <mergeCells count="128">
    <mergeCell ref="B6:D6"/>
    <mergeCell ref="G6:I6"/>
    <mergeCell ref="B7:D7"/>
    <mergeCell ref="G7:I7"/>
    <mergeCell ref="A9:B9"/>
    <mergeCell ref="A11:R11"/>
    <mergeCell ref="A12:A13"/>
    <mergeCell ref="B12:C13"/>
    <mergeCell ref="D12:D13"/>
    <mergeCell ref="E12:E13"/>
    <mergeCell ref="F12:F13"/>
    <mergeCell ref="G12:G13"/>
    <mergeCell ref="H12:K12"/>
    <mergeCell ref="L12:L13"/>
    <mergeCell ref="M12:R13"/>
    <mergeCell ref="M127:R128"/>
    <mergeCell ref="M14:R14"/>
    <mergeCell ref="A17:B18"/>
    <mergeCell ref="C17:C18"/>
    <mergeCell ref="D17:G17"/>
    <mergeCell ref="H17:K17"/>
    <mergeCell ref="L17:L18"/>
    <mergeCell ref="M17:R17"/>
    <mergeCell ref="B14:C14"/>
    <mergeCell ref="A44:B48"/>
    <mergeCell ref="C44:C48"/>
    <mergeCell ref="L19:L22"/>
    <mergeCell ref="L23:L27"/>
    <mergeCell ref="A39:B43"/>
    <mergeCell ref="C39:C43"/>
    <mergeCell ref="A34:B37"/>
    <mergeCell ref="C34:C37"/>
    <mergeCell ref="L28:L31"/>
    <mergeCell ref="L34:L37"/>
    <mergeCell ref="A28:B32"/>
    <mergeCell ref="C28:C32"/>
    <mergeCell ref="M63:R63"/>
    <mergeCell ref="A76:B83"/>
    <mergeCell ref="C76:C83"/>
    <mergeCell ref="A117:B120"/>
    <mergeCell ref="C117:C120"/>
    <mergeCell ref="C109:C112"/>
    <mergeCell ref="A101:R101"/>
    <mergeCell ref="A54:B57"/>
    <mergeCell ref="C54:C57"/>
    <mergeCell ref="A84:B91"/>
    <mergeCell ref="C84:C91"/>
    <mergeCell ref="A92:B99"/>
    <mergeCell ref="C92:C99"/>
    <mergeCell ref="A60:R60"/>
    <mergeCell ref="A61:A62"/>
    <mergeCell ref="B61:C62"/>
    <mergeCell ref="D61:D62"/>
    <mergeCell ref="E61:E62"/>
    <mergeCell ref="F61:F62"/>
    <mergeCell ref="G61:G62"/>
    <mergeCell ref="H61:K61"/>
    <mergeCell ref="M61:R62"/>
    <mergeCell ref="A66:B67"/>
    <mergeCell ref="A68:B75"/>
    <mergeCell ref="L84:L91"/>
    <mergeCell ref="L76:L83"/>
    <mergeCell ref="L68:L75"/>
    <mergeCell ref="C19:C22"/>
    <mergeCell ref="A23:B27"/>
    <mergeCell ref="C23:C27"/>
    <mergeCell ref="L39:L42"/>
    <mergeCell ref="L44:L47"/>
    <mergeCell ref="H102:K102"/>
    <mergeCell ref="L102:L103"/>
    <mergeCell ref="L61:L62"/>
    <mergeCell ref="B104:C104"/>
    <mergeCell ref="C68:C75"/>
    <mergeCell ref="H66:K66"/>
    <mergeCell ref="L66:L67"/>
    <mergeCell ref="L49:L53"/>
    <mergeCell ref="L54:L57"/>
    <mergeCell ref="L92:L99"/>
    <mergeCell ref="B63:C63"/>
    <mergeCell ref="A49:B53"/>
    <mergeCell ref="C49:C53"/>
    <mergeCell ref="A19:B22"/>
    <mergeCell ref="A121:B124"/>
    <mergeCell ref="C121:C124"/>
    <mergeCell ref="A140:R140"/>
    <mergeCell ref="A134:B137"/>
    <mergeCell ref="C134:C137"/>
    <mergeCell ref="B129:C129"/>
    <mergeCell ref="M129:R129"/>
    <mergeCell ref="A132:B133"/>
    <mergeCell ref="C132:C133"/>
    <mergeCell ref="D132:G132"/>
    <mergeCell ref="H132:K132"/>
    <mergeCell ref="L132:L133"/>
    <mergeCell ref="M132:R132"/>
    <mergeCell ref="A126:R126"/>
    <mergeCell ref="A127:A128"/>
    <mergeCell ref="B127:C128"/>
    <mergeCell ref="D127:D128"/>
    <mergeCell ref="E127:E128"/>
    <mergeCell ref="F127:F128"/>
    <mergeCell ref="G127:G128"/>
    <mergeCell ref="H127:K127"/>
    <mergeCell ref="L127:L128"/>
    <mergeCell ref="L117:L124"/>
    <mergeCell ref="L134:L136"/>
    <mergeCell ref="M66:R66"/>
    <mergeCell ref="A113:B116"/>
    <mergeCell ref="C113:C116"/>
    <mergeCell ref="M104:R104"/>
    <mergeCell ref="A107:B108"/>
    <mergeCell ref="C107:C108"/>
    <mergeCell ref="D107:G107"/>
    <mergeCell ref="H107:K107"/>
    <mergeCell ref="L107:L108"/>
    <mergeCell ref="A102:A103"/>
    <mergeCell ref="B102:C103"/>
    <mergeCell ref="D102:D103"/>
    <mergeCell ref="E102:E103"/>
    <mergeCell ref="F102:F103"/>
    <mergeCell ref="G102:G103"/>
    <mergeCell ref="C66:C67"/>
    <mergeCell ref="D66:G66"/>
    <mergeCell ref="M107:R107"/>
    <mergeCell ref="A109:B112"/>
    <mergeCell ref="M102:R103"/>
    <mergeCell ref="L109:L112"/>
    <mergeCell ref="L113:L116"/>
  </mergeCells>
  <pageMargins left="0.70866141732283472" right="0.70866141732283472" top="0.39370078740157483" bottom="0.39370078740157483" header="0.31496062992125984" footer="0.31496062992125984"/>
  <pageSetup paperSize="5" scale="63" fitToHeight="0" orientation="landscape" r:id="rId1"/>
  <rowBreaks count="4" manualBreakCount="4">
    <brk id="43" max="16383" man="1"/>
    <brk id="83" max="17" man="1"/>
    <brk id="115" max="17" man="1"/>
    <brk id="137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9"/>
  <sheetViews>
    <sheetView topLeftCell="A10" workbookViewId="0">
      <selection activeCell="A3" sqref="A3:XFD9"/>
    </sheetView>
  </sheetViews>
  <sheetFormatPr baseColWidth="10" defaultRowHeight="15" x14ac:dyDescent="0.25"/>
  <sheetData>
    <row r="3" spans="1:18" s="72" customFormat="1" ht="94.5" x14ac:dyDescent="0.25">
      <c r="A3" s="253" t="s">
        <v>60</v>
      </c>
      <c r="B3" s="254"/>
      <c r="C3" s="249">
        <v>2742971</v>
      </c>
      <c r="D3" s="67" t="s">
        <v>54</v>
      </c>
      <c r="E3" s="68">
        <v>1</v>
      </c>
      <c r="F3" s="69">
        <v>1000000</v>
      </c>
      <c r="G3" s="69">
        <f t="shared" ref="G3:G8" si="0">F3*E3</f>
        <v>1000000</v>
      </c>
      <c r="H3" s="68"/>
      <c r="I3" s="70"/>
      <c r="J3" s="70">
        <v>1</v>
      </c>
      <c r="K3" s="70"/>
      <c r="L3" s="68" t="s">
        <v>42</v>
      </c>
      <c r="M3" s="68"/>
      <c r="N3" s="68"/>
      <c r="O3" s="68"/>
      <c r="P3" s="68"/>
      <c r="Q3" s="68"/>
      <c r="R3" s="71"/>
    </row>
    <row r="4" spans="1:18" s="72" customFormat="1" ht="47.25" x14ac:dyDescent="0.25">
      <c r="A4" s="253"/>
      <c r="B4" s="254"/>
      <c r="C4" s="249"/>
      <c r="D4" s="67" t="s">
        <v>59</v>
      </c>
      <c r="E4" s="68">
        <v>3</v>
      </c>
      <c r="F4" s="69">
        <v>13500</v>
      </c>
      <c r="G4" s="69">
        <f t="shared" si="0"/>
        <v>40500</v>
      </c>
      <c r="H4" s="68"/>
      <c r="I4" s="70"/>
      <c r="J4" s="70">
        <v>1</v>
      </c>
      <c r="K4" s="70"/>
      <c r="L4" s="68"/>
      <c r="M4" s="68"/>
      <c r="N4" s="68"/>
      <c r="O4" s="68"/>
      <c r="P4" s="68"/>
      <c r="Q4" s="68"/>
      <c r="R4" s="71"/>
    </row>
    <row r="5" spans="1:18" s="72" customFormat="1" ht="63" x14ac:dyDescent="0.25">
      <c r="A5" s="253"/>
      <c r="B5" s="254"/>
      <c r="C5" s="249"/>
      <c r="D5" s="67" t="s">
        <v>55</v>
      </c>
      <c r="E5" s="68">
        <v>3</v>
      </c>
      <c r="F5" s="69">
        <v>30470</v>
      </c>
      <c r="G5" s="69">
        <f t="shared" si="0"/>
        <v>91410</v>
      </c>
      <c r="H5" s="68"/>
      <c r="I5" s="70"/>
      <c r="J5" s="70">
        <v>1</v>
      </c>
      <c r="K5" s="70"/>
      <c r="L5" s="68"/>
      <c r="M5" s="68"/>
      <c r="N5" s="68"/>
      <c r="O5" s="68"/>
      <c r="P5" s="68"/>
      <c r="Q5" s="68"/>
      <c r="R5" s="71"/>
    </row>
    <row r="6" spans="1:18" s="72" customFormat="1" ht="63" x14ac:dyDescent="0.25">
      <c r="A6" s="253"/>
      <c r="B6" s="254"/>
      <c r="C6" s="249"/>
      <c r="D6" s="67" t="s">
        <v>56</v>
      </c>
      <c r="E6" s="68">
        <v>1</v>
      </c>
      <c r="F6" s="69">
        <v>650000</v>
      </c>
      <c r="G6" s="69">
        <f t="shared" si="0"/>
        <v>650000</v>
      </c>
      <c r="H6" s="68"/>
      <c r="I6" s="70"/>
      <c r="J6" s="70">
        <v>1</v>
      </c>
      <c r="K6" s="70"/>
      <c r="L6" s="68"/>
      <c r="M6" s="68"/>
      <c r="N6" s="68"/>
      <c r="O6" s="68"/>
      <c r="P6" s="68"/>
      <c r="Q6" s="68"/>
      <c r="R6" s="71"/>
    </row>
    <row r="7" spans="1:18" s="72" customFormat="1" ht="47.25" x14ac:dyDescent="0.25">
      <c r="A7" s="253"/>
      <c r="B7" s="254"/>
      <c r="C7" s="249"/>
      <c r="D7" s="67" t="s">
        <v>57</v>
      </c>
      <c r="E7" s="68">
        <v>1</v>
      </c>
      <c r="F7" s="69">
        <v>500000</v>
      </c>
      <c r="G7" s="69">
        <f t="shared" si="0"/>
        <v>500000</v>
      </c>
      <c r="H7" s="68"/>
      <c r="I7" s="70"/>
      <c r="J7" s="70">
        <v>1</v>
      </c>
      <c r="K7" s="70"/>
      <c r="L7" s="68"/>
      <c r="M7" s="68"/>
      <c r="N7" s="68"/>
      <c r="O7" s="68"/>
      <c r="P7" s="68"/>
      <c r="Q7" s="68"/>
      <c r="R7" s="71"/>
    </row>
    <row r="8" spans="1:18" s="72" customFormat="1" ht="63" x14ac:dyDescent="0.25">
      <c r="A8" s="378"/>
      <c r="B8" s="379"/>
      <c r="C8" s="322"/>
      <c r="D8" s="85" t="s">
        <v>58</v>
      </c>
      <c r="E8" s="81">
        <v>1</v>
      </c>
      <c r="F8" s="83">
        <v>500000</v>
      </c>
      <c r="G8" s="83">
        <f t="shared" si="0"/>
        <v>500000</v>
      </c>
      <c r="H8" s="81"/>
      <c r="I8" s="86"/>
      <c r="J8" s="86">
        <v>1</v>
      </c>
      <c r="K8" s="86"/>
      <c r="L8" s="81"/>
      <c r="M8" s="81"/>
      <c r="N8" s="81"/>
      <c r="O8" s="81"/>
      <c r="P8" s="81"/>
      <c r="Q8" s="81"/>
      <c r="R8" s="82"/>
    </row>
    <row r="9" spans="1:18" s="72" customFormat="1" ht="15.75" x14ac:dyDescent="0.25">
      <c r="A9" s="87"/>
      <c r="B9" s="88"/>
      <c r="C9" s="89"/>
      <c r="D9" s="85"/>
      <c r="E9" s="81"/>
      <c r="F9" s="83"/>
      <c r="G9" s="83"/>
      <c r="H9" s="90"/>
      <c r="I9" s="91"/>
      <c r="J9" s="91"/>
      <c r="K9" s="91"/>
      <c r="L9" s="90"/>
      <c r="M9" s="90"/>
      <c r="N9" s="90"/>
      <c r="O9" s="90"/>
      <c r="P9" s="90"/>
      <c r="Q9" s="90"/>
      <c r="R9" s="92"/>
    </row>
  </sheetData>
  <mergeCells count="2">
    <mergeCell ref="A3:B8"/>
    <mergeCell ref="C3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yngrid.alcantara</dc:creator>
  <cp:lastModifiedBy>Mansory Montilla</cp:lastModifiedBy>
  <cp:lastPrinted>2019-02-12T14:36:52Z</cp:lastPrinted>
  <dcterms:created xsi:type="dcterms:W3CDTF">2017-04-19T19:53:01Z</dcterms:created>
  <dcterms:modified xsi:type="dcterms:W3CDTF">2019-02-12T14:37:11Z</dcterms:modified>
</cp:coreProperties>
</file>